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035" windowHeight="11505"/>
  </bookViews>
  <sheets>
    <sheet name="РЭУ № 1" sheetId="1" r:id="rId1"/>
    <sheet name="РЭУ №2" sheetId="2" r:id="rId2"/>
    <sheet name="РЭУ №3" sheetId="3" r:id="rId3"/>
    <sheet name="РЭУ №4" sheetId="4" r:id="rId4"/>
    <sheet name=" ДЖФ" sheetId="5" r:id="rId5"/>
    <sheet name="общежития" sheetId="6" r:id="rId6"/>
  </sheets>
  <externalReferences>
    <externalReference r:id="rId7"/>
  </externalReferences>
  <definedNames>
    <definedName name="_xlnm.Print_Area" localSheetId="4">' ДЖФ'!$A$1:$I$83</definedName>
    <definedName name="_xlnm.Print_Area" localSheetId="5">общежития!$A$1:$I$11</definedName>
    <definedName name="_xlnm.Print_Area" localSheetId="0">'РЭУ № 1'!$A$1:$I$65</definedName>
    <definedName name="_xlnm.Print_Area" localSheetId="1">'РЭУ №2'!$A$1:$H$81</definedName>
    <definedName name="_xlnm.Print_Area" localSheetId="2">'РЭУ №3'!$A$1:$I$70</definedName>
    <definedName name="_xlnm.Print_Area" localSheetId="3">'РЭУ №4'!$A$1:$I$70</definedName>
  </definedNames>
  <calcPr calcId="144525"/>
</workbook>
</file>

<file path=xl/calcChain.xml><?xml version="1.0" encoding="utf-8"?>
<calcChain xmlns="http://schemas.openxmlformats.org/spreadsheetml/2006/main">
  <c r="A1" i="6" l="1"/>
  <c r="A1" i="5"/>
  <c r="A1" i="4"/>
  <c r="A1" i="3"/>
  <c r="A1" i="2"/>
  <c r="F60" i="4" l="1"/>
  <c r="G60" i="4"/>
  <c r="F40" i="3"/>
  <c r="E37" i="2"/>
  <c r="G80" i="5" l="1"/>
  <c r="G77" i="5"/>
  <c r="G73" i="5"/>
  <c r="H12" i="3" l="1"/>
  <c r="F12" i="3"/>
  <c r="G10" i="3"/>
  <c r="G9" i="3"/>
  <c r="G8" i="3"/>
  <c r="G6" i="3"/>
  <c r="F8" i="6"/>
  <c r="H8" i="6" s="1"/>
  <c r="H6" i="6"/>
  <c r="H7" i="6"/>
  <c r="H5" i="6"/>
  <c r="F70" i="5"/>
  <c r="F68" i="5"/>
  <c r="F66" i="5"/>
  <c r="F64" i="5"/>
  <c r="F57" i="5"/>
  <c r="F58" i="5"/>
  <c r="F56" i="5"/>
  <c r="F53" i="5"/>
  <c r="F52" i="5"/>
  <c r="F48" i="5"/>
  <c r="F47" i="5"/>
  <c r="F46" i="5"/>
  <c r="F37" i="5"/>
  <c r="F36" i="5"/>
  <c r="F81" i="5"/>
  <c r="E82" i="5"/>
  <c r="F10" i="5"/>
  <c r="G10" i="5"/>
  <c r="H10" i="5" s="1"/>
  <c r="G18" i="4"/>
  <c r="F18" i="4"/>
  <c r="G9" i="4"/>
  <c r="F9" i="4"/>
  <c r="H18" i="4"/>
  <c r="H9" i="4"/>
  <c r="D79" i="2"/>
  <c r="D69" i="3"/>
  <c r="H66" i="3"/>
  <c r="H65" i="3"/>
  <c r="H7" i="3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8" i="2"/>
  <c r="G29" i="2"/>
  <c r="G30" i="2"/>
  <c r="G32" i="2"/>
  <c r="G33" i="2"/>
  <c r="G34" i="2"/>
  <c r="G35" i="2"/>
  <c r="G36" i="2"/>
  <c r="G37" i="2"/>
  <c r="G38" i="2"/>
  <c r="G39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1" i="2"/>
  <c r="G67" i="2"/>
  <c r="G68" i="2"/>
  <c r="G69" i="2"/>
  <c r="G70" i="2"/>
  <c r="G71" i="2"/>
  <c r="G74" i="2"/>
  <c r="G75" i="2"/>
  <c r="G77" i="2"/>
  <c r="G78" i="2"/>
  <c r="G9" i="2"/>
  <c r="D63" i="1"/>
  <c r="G16" i="1"/>
  <c r="F16" i="1"/>
  <c r="G14" i="1"/>
  <c r="F14" i="1"/>
  <c r="G11" i="1"/>
  <c r="F11" i="1"/>
  <c r="H16" i="1"/>
  <c r="H14" i="1"/>
  <c r="H11" i="1"/>
  <c r="A11" i="6"/>
  <c r="A83" i="5"/>
  <c r="H81" i="5"/>
  <c r="F80" i="5"/>
  <c r="H80" i="5" s="1"/>
  <c r="F79" i="5"/>
  <c r="H79" i="5" s="1"/>
  <c r="F78" i="5"/>
  <c r="H78" i="5" s="1"/>
  <c r="F77" i="5"/>
  <c r="H77" i="5" s="1"/>
  <c r="A77" i="5"/>
  <c r="F76" i="5"/>
  <c r="H76" i="5" s="1"/>
  <c r="I75" i="5"/>
  <c r="F75" i="5"/>
  <c r="H75" i="5" s="1"/>
  <c r="I74" i="5"/>
  <c r="F74" i="5"/>
  <c r="H74" i="5" s="1"/>
  <c r="F73" i="5"/>
  <c r="H73" i="5" s="1"/>
  <c r="I72" i="5"/>
  <c r="F72" i="5"/>
  <c r="H72" i="5" s="1"/>
  <c r="G71" i="5"/>
  <c r="F71" i="5"/>
  <c r="H71" i="5" s="1"/>
  <c r="H70" i="5"/>
  <c r="G69" i="5"/>
  <c r="F69" i="5"/>
  <c r="H69" i="5" s="1"/>
  <c r="H68" i="5"/>
  <c r="G67" i="5"/>
  <c r="F67" i="5"/>
  <c r="H67" i="5" s="1"/>
  <c r="H66" i="5"/>
  <c r="G65" i="5"/>
  <c r="F65" i="5"/>
  <c r="H65" i="5" s="1"/>
  <c r="H64" i="5"/>
  <c r="G63" i="5"/>
  <c r="F63" i="5"/>
  <c r="H63" i="5" s="1"/>
  <c r="G62" i="5"/>
  <c r="F62" i="5"/>
  <c r="H62" i="5" s="1"/>
  <c r="F61" i="5"/>
  <c r="H61" i="5" s="1"/>
  <c r="G60" i="5"/>
  <c r="F60" i="5"/>
  <c r="H60" i="5" s="1"/>
  <c r="G59" i="5"/>
  <c r="F59" i="5"/>
  <c r="H59" i="5" s="1"/>
  <c r="H58" i="5"/>
  <c r="H57" i="5"/>
  <c r="H56" i="5"/>
  <c r="G55" i="5"/>
  <c r="F55" i="5"/>
  <c r="H55" i="5" s="1"/>
  <c r="G54" i="5"/>
  <c r="F54" i="5"/>
  <c r="H54" i="5" s="1"/>
  <c r="H53" i="5"/>
  <c r="H52" i="5"/>
  <c r="G51" i="5"/>
  <c r="F51" i="5"/>
  <c r="H51" i="5" s="1"/>
  <c r="G50" i="5"/>
  <c r="F50" i="5"/>
  <c r="H50" i="5" s="1"/>
  <c r="G49" i="5"/>
  <c r="F49" i="5"/>
  <c r="H49" i="5" s="1"/>
  <c r="H48" i="5"/>
  <c r="H47" i="5"/>
  <c r="H46" i="5"/>
  <c r="G45" i="5"/>
  <c r="F45" i="5"/>
  <c r="H45" i="5" s="1"/>
  <c r="G44" i="5"/>
  <c r="F44" i="5"/>
  <c r="H44" i="5" s="1"/>
  <c r="G43" i="5"/>
  <c r="F43" i="5"/>
  <c r="H43" i="5" s="1"/>
  <c r="G42" i="5"/>
  <c r="F42" i="5"/>
  <c r="H42" i="5" s="1"/>
  <c r="G41" i="5"/>
  <c r="F41" i="5"/>
  <c r="H41" i="5" s="1"/>
  <c r="G40" i="5"/>
  <c r="F40" i="5"/>
  <c r="H40" i="5" s="1"/>
  <c r="G39" i="5"/>
  <c r="F39" i="5"/>
  <c r="H39" i="5" s="1"/>
  <c r="G38" i="5"/>
  <c r="F38" i="5"/>
  <c r="H38" i="5" s="1"/>
  <c r="H37" i="5"/>
  <c r="H36" i="5"/>
  <c r="G35" i="5"/>
  <c r="F35" i="5"/>
  <c r="H35" i="5" s="1"/>
  <c r="G33" i="5"/>
  <c r="F33" i="5"/>
  <c r="H33" i="5" s="1"/>
  <c r="D31" i="5"/>
  <c r="G30" i="5"/>
  <c r="F30" i="5"/>
  <c r="H30" i="5" s="1"/>
  <c r="G29" i="5"/>
  <c r="F29" i="5"/>
  <c r="H29" i="5" s="1"/>
  <c r="G28" i="5"/>
  <c r="F28" i="5"/>
  <c r="H28" i="5" s="1"/>
  <c r="G27" i="5"/>
  <c r="F27" i="5"/>
  <c r="H27" i="5" s="1"/>
  <c r="G26" i="5"/>
  <c r="F26" i="5"/>
  <c r="H26" i="5" s="1"/>
  <c r="G25" i="5"/>
  <c r="F25" i="5"/>
  <c r="H25" i="5" s="1"/>
  <c r="G24" i="5"/>
  <c r="F24" i="5"/>
  <c r="H24" i="5" s="1"/>
  <c r="G23" i="5"/>
  <c r="F23" i="5"/>
  <c r="H23" i="5" s="1"/>
  <c r="G22" i="5"/>
  <c r="F22" i="5"/>
  <c r="H22" i="5" s="1"/>
  <c r="G21" i="5"/>
  <c r="F21" i="5"/>
  <c r="H21" i="5" s="1"/>
  <c r="G20" i="5"/>
  <c r="F20" i="5"/>
  <c r="H20" i="5" s="1"/>
  <c r="G19" i="5"/>
  <c r="F19" i="5"/>
  <c r="H19" i="5" s="1"/>
  <c r="G18" i="5"/>
  <c r="F18" i="5"/>
  <c r="H18" i="5" s="1"/>
  <c r="G17" i="5"/>
  <c r="F17" i="5"/>
  <c r="H17" i="5" s="1"/>
  <c r="A69" i="4"/>
  <c r="G63" i="4"/>
  <c r="H63" i="4"/>
  <c r="A63" i="4"/>
  <c r="G62" i="4"/>
  <c r="H62" i="4"/>
  <c r="H60" i="4"/>
  <c r="G58" i="4"/>
  <c r="F58" i="4"/>
  <c r="H58" i="4" s="1"/>
  <c r="G56" i="4"/>
  <c r="F56" i="4"/>
  <c r="H56" i="4" s="1"/>
  <c r="G55" i="4"/>
  <c r="F55" i="4"/>
  <c r="H55" i="4" s="1"/>
  <c r="A55" i="4"/>
  <c r="A56" i="4" s="1"/>
  <c r="G54" i="4"/>
  <c r="F54" i="4"/>
  <c r="H54" i="4" s="1"/>
  <c r="G52" i="4"/>
  <c r="F52" i="4"/>
  <c r="H52" i="4" s="1"/>
  <c r="G51" i="4"/>
  <c r="F51" i="4"/>
  <c r="H51" i="4" s="1"/>
  <c r="G50" i="4"/>
  <c r="F50" i="4"/>
  <c r="H50" i="4" s="1"/>
  <c r="G49" i="4"/>
  <c r="F49" i="4"/>
  <c r="H49" i="4" s="1"/>
  <c r="G48" i="4"/>
  <c r="F48" i="4"/>
  <c r="H48" i="4" s="1"/>
  <c r="G47" i="4"/>
  <c r="F47" i="4"/>
  <c r="H47" i="4" s="1"/>
  <c r="G46" i="4"/>
  <c r="F46" i="4"/>
  <c r="H46" i="4" s="1"/>
  <c r="G45" i="4"/>
  <c r="F45" i="4"/>
  <c r="H45" i="4" s="1"/>
  <c r="G44" i="4"/>
  <c r="F44" i="4"/>
  <c r="H44" i="4" s="1"/>
  <c r="G43" i="4"/>
  <c r="F43" i="4"/>
  <c r="H43" i="4" s="1"/>
  <c r="G42" i="4"/>
  <c r="F42" i="4"/>
  <c r="H42" i="4" s="1"/>
  <c r="G41" i="4"/>
  <c r="F41" i="4"/>
  <c r="H41" i="4" s="1"/>
  <c r="G40" i="4"/>
  <c r="F40" i="4"/>
  <c r="H40" i="4" s="1"/>
  <c r="G39" i="4"/>
  <c r="F39" i="4"/>
  <c r="H39" i="4" s="1"/>
  <c r="G38" i="4"/>
  <c r="F38" i="4"/>
  <c r="H38" i="4" s="1"/>
  <c r="G37" i="4"/>
  <c r="F37" i="4"/>
  <c r="H37" i="4" s="1"/>
  <c r="G36" i="4"/>
  <c r="F36" i="4"/>
  <c r="H36" i="4" s="1"/>
  <c r="G35" i="4"/>
  <c r="F35" i="4"/>
  <c r="H35" i="4" s="1"/>
  <c r="G34" i="4"/>
  <c r="F34" i="4"/>
  <c r="H34" i="4" s="1"/>
  <c r="G33" i="4"/>
  <c r="F33" i="4"/>
  <c r="H33" i="4" s="1"/>
  <c r="G32" i="4"/>
  <c r="F32" i="4"/>
  <c r="H32" i="4" s="1"/>
  <c r="G31" i="4"/>
  <c r="F31" i="4"/>
  <c r="H31" i="4" s="1"/>
  <c r="G30" i="4"/>
  <c r="F30" i="4"/>
  <c r="H30" i="4" s="1"/>
  <c r="G29" i="4"/>
  <c r="F29" i="4"/>
  <c r="H29" i="4" s="1"/>
  <c r="G28" i="4"/>
  <c r="F28" i="4"/>
  <c r="H28" i="4" s="1"/>
  <c r="G27" i="4"/>
  <c r="F27" i="4"/>
  <c r="H27" i="4" s="1"/>
  <c r="G26" i="4"/>
  <c r="F26" i="4"/>
  <c r="H26" i="4" s="1"/>
  <c r="G25" i="4"/>
  <c r="F25" i="4"/>
  <c r="H25" i="4" s="1"/>
  <c r="G24" i="4"/>
  <c r="F24" i="4"/>
  <c r="H24" i="4" s="1"/>
  <c r="G23" i="4"/>
  <c r="F23" i="4"/>
  <c r="H23" i="4" s="1"/>
  <c r="G22" i="4"/>
  <c r="F22" i="4"/>
  <c r="H22" i="4" s="1"/>
  <c r="A22" i="4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D67" i="4" s="1"/>
  <c r="G21" i="4"/>
  <c r="F21" i="4"/>
  <c r="H21" i="4" s="1"/>
  <c r="G19" i="4"/>
  <c r="F19" i="4"/>
  <c r="H19" i="4" s="1"/>
  <c r="A18" i="4"/>
  <c r="G17" i="4"/>
  <c r="F17" i="4"/>
  <c r="H17" i="4" s="1"/>
  <c r="G15" i="4"/>
  <c r="F15" i="4"/>
  <c r="H15" i="4" s="1"/>
  <c r="G14" i="4"/>
  <c r="F14" i="4"/>
  <c r="H14" i="4" s="1"/>
  <c r="G13" i="4"/>
  <c r="F13" i="4"/>
  <c r="H13" i="4" s="1"/>
  <c r="G12" i="4"/>
  <c r="F12" i="4"/>
  <c r="H12" i="4" s="1"/>
  <c r="G11" i="4"/>
  <c r="F11" i="4"/>
  <c r="H11" i="4" s="1"/>
  <c r="G10" i="4"/>
  <c r="F10" i="4"/>
  <c r="H10" i="4" s="1"/>
  <c r="A10" i="4"/>
  <c r="A11" i="4" s="1"/>
  <c r="A12" i="4" s="1"/>
  <c r="A13" i="4" s="1"/>
  <c r="A14" i="4" s="1"/>
  <c r="A70" i="3"/>
  <c r="G68" i="3"/>
  <c r="F68" i="3"/>
  <c r="H68" i="3" s="1"/>
  <c r="G62" i="3"/>
  <c r="F62" i="3"/>
  <c r="H62" i="3" s="1"/>
  <c r="G56" i="3"/>
  <c r="F56" i="3"/>
  <c r="H56" i="3" s="1"/>
  <c r="G55" i="3"/>
  <c r="F55" i="3"/>
  <c r="H55" i="3" s="1"/>
  <c r="G54" i="3"/>
  <c r="F54" i="3"/>
  <c r="H54" i="3" s="1"/>
  <c r="G53" i="3"/>
  <c r="F53" i="3"/>
  <c r="H53" i="3" s="1"/>
  <c r="G52" i="3"/>
  <c r="F52" i="3"/>
  <c r="H52" i="3" s="1"/>
  <c r="G51" i="3"/>
  <c r="F51" i="3"/>
  <c r="H51" i="3" s="1"/>
  <c r="G50" i="3"/>
  <c r="F50" i="3"/>
  <c r="H50" i="3" s="1"/>
  <c r="G49" i="3"/>
  <c r="F49" i="3"/>
  <c r="H49" i="3" s="1"/>
  <c r="G48" i="3"/>
  <c r="F48" i="3"/>
  <c r="H48" i="3" s="1"/>
  <c r="G47" i="3"/>
  <c r="F47" i="3"/>
  <c r="H47" i="3" s="1"/>
  <c r="G46" i="3"/>
  <c r="F46" i="3"/>
  <c r="H46" i="3" s="1"/>
  <c r="G45" i="3"/>
  <c r="F45" i="3"/>
  <c r="H45" i="3" s="1"/>
  <c r="G44" i="3"/>
  <c r="F44" i="3"/>
  <c r="H44" i="3" s="1"/>
  <c r="G43" i="3"/>
  <c r="F43" i="3"/>
  <c r="H43" i="3" s="1"/>
  <c r="G42" i="3"/>
  <c r="F42" i="3"/>
  <c r="H42" i="3" s="1"/>
  <c r="G41" i="3"/>
  <c r="F41" i="3"/>
  <c r="H41" i="3" s="1"/>
  <c r="G40" i="3"/>
  <c r="H40" i="3"/>
  <c r="G39" i="3"/>
  <c r="F39" i="3"/>
  <c r="H39" i="3" s="1"/>
  <c r="G38" i="3"/>
  <c r="F38" i="3"/>
  <c r="H38" i="3" s="1"/>
  <c r="A38" i="3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G37" i="3"/>
  <c r="F37" i="3"/>
  <c r="H37" i="3" s="1"/>
  <c r="G35" i="3"/>
  <c r="F35" i="3"/>
  <c r="H35" i="3" s="1"/>
  <c r="G34" i="3"/>
  <c r="F34" i="3"/>
  <c r="H34" i="3" s="1"/>
  <c r="G33" i="3"/>
  <c r="F33" i="3"/>
  <c r="H33" i="3" s="1"/>
  <c r="G32" i="3"/>
  <c r="F32" i="3"/>
  <c r="H32" i="3" s="1"/>
  <c r="G31" i="3"/>
  <c r="F31" i="3"/>
  <c r="H31" i="3" s="1"/>
  <c r="G30" i="3"/>
  <c r="F30" i="3"/>
  <c r="H30" i="3" s="1"/>
  <c r="G29" i="3"/>
  <c r="F29" i="3"/>
  <c r="H29" i="3" s="1"/>
  <c r="G28" i="3"/>
  <c r="F28" i="3"/>
  <c r="H28" i="3" s="1"/>
  <c r="G27" i="3"/>
  <c r="F27" i="3"/>
  <c r="H27" i="3" s="1"/>
  <c r="G26" i="3"/>
  <c r="F26" i="3"/>
  <c r="H26" i="3" s="1"/>
  <c r="G25" i="3"/>
  <c r="F25" i="3"/>
  <c r="H25" i="3" s="1"/>
  <c r="G24" i="3"/>
  <c r="F24" i="3"/>
  <c r="H24" i="3" s="1"/>
  <c r="G23" i="3"/>
  <c r="F23" i="3"/>
  <c r="H23" i="3" s="1"/>
  <c r="G22" i="3"/>
  <c r="F22" i="3"/>
  <c r="H22" i="3" s="1"/>
  <c r="G21" i="3"/>
  <c r="F21" i="3"/>
  <c r="H21" i="3" s="1"/>
  <c r="A21" i="3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G20" i="3"/>
  <c r="F20" i="3"/>
  <c r="H20" i="3" s="1"/>
  <c r="G18" i="3"/>
  <c r="F18" i="3"/>
  <c r="H18" i="3" s="1"/>
  <c r="G17" i="3"/>
  <c r="F17" i="3"/>
  <c r="H17" i="3" s="1"/>
  <c r="A17" i="3"/>
  <c r="A18" i="3" s="1"/>
  <c r="G16" i="3"/>
  <c r="F16" i="3"/>
  <c r="H16" i="3" s="1"/>
  <c r="G12" i="3"/>
  <c r="A8" i="3"/>
  <c r="A9" i="3" s="1"/>
  <c r="A10" i="3" s="1"/>
  <c r="I4" i="3"/>
  <c r="A81" i="2"/>
  <c r="F78" i="2"/>
  <c r="E78" i="2"/>
  <c r="F77" i="2"/>
  <c r="E77" i="2"/>
  <c r="F75" i="2"/>
  <c r="E75" i="2"/>
  <c r="F74" i="2"/>
  <c r="E74" i="2"/>
  <c r="F71" i="2"/>
  <c r="E71" i="2"/>
  <c r="F70" i="2"/>
  <c r="E70" i="2"/>
  <c r="F69" i="2"/>
  <c r="E69" i="2"/>
  <c r="F68" i="2"/>
  <c r="E68" i="2"/>
  <c r="A68" i="2"/>
  <c r="A69" i="2" s="1"/>
  <c r="F67" i="2"/>
  <c r="E67" i="2"/>
  <c r="F61" i="2"/>
  <c r="E61" i="2"/>
  <c r="F59" i="2"/>
  <c r="E59" i="2"/>
  <c r="F58" i="2"/>
  <c r="E58" i="2"/>
  <c r="F57" i="2"/>
  <c r="E57" i="2"/>
  <c r="F56" i="2"/>
  <c r="E56" i="2"/>
  <c r="F55" i="2"/>
  <c r="E55" i="2"/>
  <c r="F54" i="2"/>
  <c r="E54" i="2"/>
  <c r="F53" i="2"/>
  <c r="E53" i="2"/>
  <c r="F52" i="2"/>
  <c r="E52" i="2"/>
  <c r="F51" i="2"/>
  <c r="E51" i="2"/>
  <c r="F50" i="2"/>
  <c r="E50" i="2"/>
  <c r="F49" i="2"/>
  <c r="E49" i="2"/>
  <c r="F48" i="2"/>
  <c r="E48" i="2"/>
  <c r="F47" i="2"/>
  <c r="E47" i="2"/>
  <c r="F46" i="2"/>
  <c r="E46" i="2"/>
  <c r="F45" i="2"/>
  <c r="E45" i="2"/>
  <c r="F44" i="2"/>
  <c r="E44" i="2"/>
  <c r="F43" i="2"/>
  <c r="E43" i="2"/>
  <c r="F42" i="2"/>
  <c r="E42" i="2"/>
  <c r="A42" i="2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F41" i="2"/>
  <c r="E41" i="2"/>
  <c r="F39" i="2"/>
  <c r="E39" i="2"/>
  <c r="F38" i="2"/>
  <c r="E38" i="2"/>
  <c r="F37" i="2"/>
  <c r="F36" i="2"/>
  <c r="E36" i="2"/>
  <c r="F35" i="2"/>
  <c r="E35" i="2"/>
  <c r="H34" i="2"/>
  <c r="F34" i="2"/>
  <c r="E34" i="2"/>
  <c r="F33" i="2"/>
  <c r="E33" i="2"/>
  <c r="A33" i="2"/>
  <c r="A34" i="2" s="1"/>
  <c r="A35" i="2" s="1"/>
  <c r="A36" i="2" s="1"/>
  <c r="A37" i="2" s="1"/>
  <c r="A38" i="2" s="1"/>
  <c r="A39" i="2" s="1"/>
  <c r="F32" i="2"/>
  <c r="E32" i="2"/>
  <c r="F30" i="2"/>
  <c r="E30" i="2"/>
  <c r="F29" i="2"/>
  <c r="E29" i="2"/>
  <c r="A29" i="2"/>
  <c r="A30" i="2" s="1"/>
  <c r="F28" i="2"/>
  <c r="E28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F9" i="2"/>
  <c r="E9" i="2"/>
  <c r="D60" i="1"/>
  <c r="G59" i="1"/>
  <c r="F59" i="1"/>
  <c r="H59" i="1" s="1"/>
  <c r="G58" i="1"/>
  <c r="F58" i="1"/>
  <c r="H58" i="1" s="1"/>
  <c r="G57" i="1"/>
  <c r="F57" i="1"/>
  <c r="H57" i="1" s="1"/>
  <c r="G47" i="1"/>
  <c r="F47" i="1"/>
  <c r="H47" i="1" s="1"/>
  <c r="G46" i="1"/>
  <c r="F46" i="1"/>
  <c r="H46" i="1" s="1"/>
  <c r="G45" i="1"/>
  <c r="F45" i="1"/>
  <c r="H45" i="1" s="1"/>
  <c r="G44" i="1"/>
  <c r="F44" i="1"/>
  <c r="H44" i="1" s="1"/>
  <c r="G43" i="1"/>
  <c r="F43" i="1"/>
  <c r="H43" i="1" s="1"/>
  <c r="G42" i="1"/>
  <c r="F42" i="1"/>
  <c r="H42" i="1" s="1"/>
  <c r="G41" i="1"/>
  <c r="F41" i="1"/>
  <c r="H41" i="1" s="1"/>
  <c r="G40" i="1"/>
  <c r="F40" i="1"/>
  <c r="H40" i="1" s="1"/>
  <c r="G39" i="1"/>
  <c r="F39" i="1"/>
  <c r="H39" i="1" s="1"/>
  <c r="G38" i="1"/>
  <c r="F38" i="1"/>
  <c r="H38" i="1" s="1"/>
  <c r="G37" i="1"/>
  <c r="F37" i="1"/>
  <c r="H37" i="1" s="1"/>
  <c r="G36" i="1"/>
  <c r="F36" i="1"/>
  <c r="H36" i="1" s="1"/>
  <c r="G35" i="1"/>
  <c r="F35" i="1"/>
  <c r="H35" i="1" s="1"/>
  <c r="G34" i="1"/>
  <c r="F34" i="1"/>
  <c r="H34" i="1" s="1"/>
  <c r="G33" i="1"/>
  <c r="F33" i="1"/>
  <c r="H33" i="1" s="1"/>
  <c r="G32" i="1"/>
  <c r="F32" i="1"/>
  <c r="H32" i="1" s="1"/>
  <c r="G31" i="1"/>
  <c r="F31" i="1"/>
  <c r="H31" i="1" s="1"/>
  <c r="G30" i="1"/>
  <c r="F30" i="1"/>
  <c r="H30" i="1" s="1"/>
  <c r="G29" i="1"/>
  <c r="F29" i="1"/>
  <c r="H29" i="1" s="1"/>
  <c r="G28" i="1"/>
  <c r="F28" i="1"/>
  <c r="H28" i="1" s="1"/>
  <c r="G27" i="1"/>
  <c r="F27" i="1"/>
  <c r="H27" i="1" s="1"/>
  <c r="G26" i="1"/>
  <c r="F26" i="1"/>
  <c r="H26" i="1" s="1"/>
  <c r="G25" i="1"/>
  <c r="F25" i="1"/>
  <c r="H25" i="1" s="1"/>
  <c r="G24" i="1"/>
  <c r="F24" i="1"/>
  <c r="H24" i="1" s="1"/>
  <c r="G23" i="1"/>
  <c r="F23" i="1"/>
  <c r="H23" i="1" s="1"/>
  <c r="G22" i="1"/>
  <c r="F22" i="1"/>
  <c r="H22" i="1" s="1"/>
  <c r="G21" i="1"/>
  <c r="F21" i="1"/>
  <c r="H21" i="1" s="1"/>
  <c r="G20" i="1"/>
  <c r="F20" i="1"/>
  <c r="H20" i="1" s="1"/>
  <c r="A20" i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G19" i="1"/>
  <c r="F19" i="1"/>
  <c r="H19" i="1" s="1"/>
  <c r="G13" i="1"/>
  <c r="F13" i="1"/>
  <c r="H13" i="1" s="1"/>
  <c r="G12" i="1"/>
  <c r="F12" i="1"/>
  <c r="H12" i="1" s="1"/>
  <c r="G7" i="1"/>
  <c r="A7" i="1"/>
  <c r="G6" i="1"/>
</calcChain>
</file>

<file path=xl/sharedStrings.xml><?xml version="1.0" encoding="utf-8"?>
<sst xmlns="http://schemas.openxmlformats.org/spreadsheetml/2006/main" count="925" uniqueCount="332">
  <si>
    <t xml:space="preserve"> РЭУ №-1 с разбивкой по категориям</t>
  </si>
  <si>
    <t>№ п/п</t>
  </si>
  <si>
    <t>инв.№</t>
  </si>
  <si>
    <t>Улица</t>
  </si>
  <si>
    <t>№ дома</t>
  </si>
  <si>
    <t>Год постройки</t>
  </si>
  <si>
    <t>Содержание</t>
  </si>
  <si>
    <t>Ремонт</t>
  </si>
  <si>
    <t>руб./кв.м.</t>
  </si>
  <si>
    <t>1. Дома с лифтами и мусоропроводом.</t>
  </si>
  <si>
    <t>00000621</t>
  </si>
  <si>
    <t>Мира</t>
  </si>
  <si>
    <t>275 от 07.12.2005г.</t>
  </si>
  <si>
    <t>00000606</t>
  </si>
  <si>
    <t>7 корп. 1</t>
  </si>
  <si>
    <t>2. Дома без лифтов с мусоропроводом.</t>
  </si>
  <si>
    <t>3. Дома без лифтов и мусоропроводов.</t>
  </si>
  <si>
    <t>3.1. Дома кирпичные до 1970 года постройки</t>
  </si>
  <si>
    <t>003905</t>
  </si>
  <si>
    <t>50 лет Октября</t>
  </si>
  <si>
    <t>46 корп.1</t>
  </si>
  <si>
    <t>512-па от 10.09.2012</t>
  </si>
  <si>
    <t>003904</t>
  </si>
  <si>
    <t>46 корп. 2</t>
  </si>
  <si>
    <t>00000567</t>
  </si>
  <si>
    <t>50 корп.1</t>
  </si>
  <si>
    <t>003903</t>
  </si>
  <si>
    <t>50 корп.2</t>
  </si>
  <si>
    <t>3.2. Дома кирпичные с 1971 года постройки</t>
  </si>
  <si>
    <t>Димитрова</t>
  </si>
  <si>
    <t>по конкурсу</t>
  </si>
  <si>
    <t>3.3. Дома панельные до 1970 года постройки</t>
  </si>
  <si>
    <t>3.4. Дома панельные с 1971 года постройки 5-ти этажные</t>
  </si>
  <si>
    <t>00000566</t>
  </si>
  <si>
    <t>00000571</t>
  </si>
  <si>
    <t>Новая</t>
  </si>
  <si>
    <t>00000572</t>
  </si>
  <si>
    <t>00000561</t>
  </si>
  <si>
    <t>3-ей Пятилетки</t>
  </si>
  <si>
    <t>00000603</t>
  </si>
  <si>
    <t>00000604</t>
  </si>
  <si>
    <t>00000620</t>
  </si>
  <si>
    <t>00000608</t>
  </si>
  <si>
    <t>00000609</t>
  </si>
  <si>
    <t>00000610</t>
  </si>
  <si>
    <t>00000611</t>
  </si>
  <si>
    <t>00000562</t>
  </si>
  <si>
    <t>Космонавтов</t>
  </si>
  <si>
    <t>00000563</t>
  </si>
  <si>
    <t>00000564</t>
  </si>
  <si>
    <t>00000623</t>
  </si>
  <si>
    <t>Солнечная</t>
  </si>
  <si>
    <t>00000624</t>
  </si>
  <si>
    <t>00000625</t>
  </si>
  <si>
    <t>00000633</t>
  </si>
  <si>
    <t>00000553</t>
  </si>
  <si>
    <t>00000554</t>
  </si>
  <si>
    <t>00000555</t>
  </si>
  <si>
    <t>00000556</t>
  </si>
  <si>
    <t>00000557</t>
  </si>
  <si>
    <t>00000558</t>
  </si>
  <si>
    <t>00000559</t>
  </si>
  <si>
    <t>00000560</t>
  </si>
  <si>
    <t>11 корп.1</t>
  </si>
  <si>
    <t>00000612</t>
  </si>
  <si>
    <t>00000630</t>
  </si>
  <si>
    <t>00000631</t>
  </si>
  <si>
    <t>3.5. Дома шлакоблочные</t>
  </si>
  <si>
    <t>3.6. Дома из лёгких металлических конструкций</t>
  </si>
  <si>
    <t>4. Дома деревянные</t>
  </si>
  <si>
    <t>4.1. Дома до 1950 года постройки</t>
  </si>
  <si>
    <t>4.2. Дома после 1950 года постройки</t>
  </si>
  <si>
    <t>4.3. Дома после проведённого капитального ремонта</t>
  </si>
  <si>
    <t>4.4. Дома неблагоустроенные</t>
  </si>
  <si>
    <t>5. Дома арболитовые</t>
  </si>
  <si>
    <t>6. Дома секционного типа.</t>
  </si>
  <si>
    <t>36 корп.1</t>
  </si>
  <si>
    <t>ИТОГО</t>
  </si>
  <si>
    <t>7. Дома, признанные непригодными для проживания.</t>
  </si>
  <si>
    <t>8.Общежития.</t>
  </si>
  <si>
    <t>Исп. Ушакова Н. В.</t>
  </si>
  <si>
    <t xml:space="preserve"> РЭУ №-2 с разбивкой по категориям</t>
  </si>
  <si>
    <t>Постановление</t>
  </si>
  <si>
    <t>00000487</t>
  </si>
  <si>
    <t>Мельникова</t>
  </si>
  <si>
    <t>00000488</t>
  </si>
  <si>
    <t>12 корп.1</t>
  </si>
  <si>
    <t>00000493</t>
  </si>
  <si>
    <t>00000503</t>
  </si>
  <si>
    <t>Ломоносова</t>
  </si>
  <si>
    <t>00000538</t>
  </si>
  <si>
    <t>00000504</t>
  </si>
  <si>
    <t>00000539</t>
  </si>
  <si>
    <t>00000505</t>
  </si>
  <si>
    <t>00000540</t>
  </si>
  <si>
    <t>00000517</t>
  </si>
  <si>
    <t>00000521</t>
  </si>
  <si>
    <t>00000530</t>
  </si>
  <si>
    <t>00000531</t>
  </si>
  <si>
    <t>00000533</t>
  </si>
  <si>
    <t>00000534</t>
  </si>
  <si>
    <t>40 корп.1</t>
  </si>
  <si>
    <t>00000535</t>
  </si>
  <si>
    <t>00000537</t>
  </si>
  <si>
    <t>42 корп.1</t>
  </si>
  <si>
    <t>00000565</t>
  </si>
  <si>
    <t>00000583</t>
  </si>
  <si>
    <t>Первомайская</t>
  </si>
  <si>
    <t>00000585</t>
  </si>
  <si>
    <t>00000588</t>
  </si>
  <si>
    <t>00000590</t>
  </si>
  <si>
    <t>00000591</t>
  </si>
  <si>
    <t>00000592</t>
  </si>
  <si>
    <t>00000522</t>
  </si>
  <si>
    <t>00000578</t>
  </si>
  <si>
    <t>00000579</t>
  </si>
  <si>
    <t>00000551</t>
  </si>
  <si>
    <t>Ворошилова</t>
  </si>
  <si>
    <t>31 корп.1</t>
  </si>
  <si>
    <t>00000552</t>
  </si>
  <si>
    <t>37 корп.1</t>
  </si>
  <si>
    <t>3.4. Дома панельные с 1971 года постройки</t>
  </si>
  <si>
    <t>00000574</t>
  </si>
  <si>
    <t>00000605</t>
  </si>
  <si>
    <t>00000607</t>
  </si>
  <si>
    <t>512-па от 10.09.2012г.</t>
  </si>
  <si>
    <t>00000580</t>
  </si>
  <si>
    <t>00000581</t>
  </si>
  <si>
    <t>00000582</t>
  </si>
  <si>
    <t>00000523</t>
  </si>
  <si>
    <t>00000541</t>
  </si>
  <si>
    <t>00000575</t>
  </si>
  <si>
    <t>00000576</t>
  </si>
  <si>
    <t>00000577</t>
  </si>
  <si>
    <t>00000600</t>
  </si>
  <si>
    <t>00000601</t>
  </si>
  <si>
    <t>29 корп.1</t>
  </si>
  <si>
    <t>00000602</t>
  </si>
  <si>
    <t>29 корп.2</t>
  </si>
  <si>
    <t>00000584</t>
  </si>
  <si>
    <t>00000586</t>
  </si>
  <si>
    <t>00000587</t>
  </si>
  <si>
    <t>00000613</t>
  </si>
  <si>
    <t>00000589</t>
  </si>
  <si>
    <t>4.3. Дома после проведенного капитального ремонта</t>
  </si>
  <si>
    <t>00000596</t>
  </si>
  <si>
    <t>Мало-Новая</t>
  </si>
  <si>
    <t>00000595</t>
  </si>
  <si>
    <t>00000593</t>
  </si>
  <si>
    <t>00000597</t>
  </si>
  <si>
    <t>004233</t>
  </si>
  <si>
    <t>39 корп. 1</t>
  </si>
  <si>
    <t>74-па от 06.02.2012г.</t>
  </si>
  <si>
    <t>43 корп.1</t>
  </si>
  <si>
    <t>00000598</t>
  </si>
  <si>
    <t>00000599</t>
  </si>
  <si>
    <t xml:space="preserve"> РЭУ №-3 с разбивкой по категориям</t>
  </si>
  <si>
    <t>00000466</t>
  </si>
  <si>
    <t>Берденникова/Южная</t>
  </si>
  <si>
    <t>Южная (обслуж)</t>
  </si>
  <si>
    <t>19 корп.1</t>
  </si>
  <si>
    <t>00000473</t>
  </si>
  <si>
    <t>Двинская</t>
  </si>
  <si>
    <t>00000474</t>
  </si>
  <si>
    <t>41 корп.1</t>
  </si>
  <si>
    <t>00000475</t>
  </si>
  <si>
    <t>45 корп.1</t>
  </si>
  <si>
    <t>003901</t>
  </si>
  <si>
    <t>Южная</t>
  </si>
  <si>
    <t>17  корп.1</t>
  </si>
  <si>
    <t>00000450</t>
  </si>
  <si>
    <t>Пролетарская</t>
  </si>
  <si>
    <t>47 корп. 1</t>
  </si>
  <si>
    <t>00000388</t>
  </si>
  <si>
    <t>1971/2001</t>
  </si>
  <si>
    <t>00000468</t>
  </si>
  <si>
    <t>Советов</t>
  </si>
  <si>
    <t>00000445</t>
  </si>
  <si>
    <t>00000447</t>
  </si>
  <si>
    <t>44 корп.1</t>
  </si>
  <si>
    <t>00000448</t>
  </si>
  <si>
    <t>00000451</t>
  </si>
  <si>
    <t>00000452</t>
  </si>
  <si>
    <t>Берденникова/ Уборевича</t>
  </si>
  <si>
    <t>4/32</t>
  </si>
  <si>
    <t>00000453</t>
  </si>
  <si>
    <t>Уборевича</t>
  </si>
  <si>
    <t>00000454</t>
  </si>
  <si>
    <t>00000518</t>
  </si>
  <si>
    <t>00000455</t>
  </si>
  <si>
    <t>00000456</t>
  </si>
  <si>
    <t>00000457</t>
  </si>
  <si>
    <t>00000458</t>
  </si>
  <si>
    <t>00000519</t>
  </si>
  <si>
    <t>00000520</t>
  </si>
  <si>
    <t>00000461</t>
  </si>
  <si>
    <t>00000462</t>
  </si>
  <si>
    <t>00000463</t>
  </si>
  <si>
    <t>00000464</t>
  </si>
  <si>
    <t>9 корп.2</t>
  </si>
  <si>
    <t>00000465</t>
  </si>
  <si>
    <t>1993-1994</t>
  </si>
  <si>
    <t>00000469</t>
  </si>
  <si>
    <t>00000470</t>
  </si>
  <si>
    <t>35 корп.1</t>
  </si>
  <si>
    <t>00000471</t>
  </si>
  <si>
    <t>35корп.2</t>
  </si>
  <si>
    <t>00000472</t>
  </si>
  <si>
    <t>00000476</t>
  </si>
  <si>
    <t>0002144</t>
  </si>
  <si>
    <t>00000438</t>
  </si>
  <si>
    <t>00000439</t>
  </si>
  <si>
    <t>00000440</t>
  </si>
  <si>
    <t>00000441</t>
  </si>
  <si>
    <t>00000442</t>
  </si>
  <si>
    <t>00000443</t>
  </si>
  <si>
    <t>000647</t>
  </si>
  <si>
    <t>41 корп.2</t>
  </si>
  <si>
    <t>00000444</t>
  </si>
  <si>
    <t>Берденникова/ Двинская</t>
  </si>
  <si>
    <t>10/42</t>
  </si>
  <si>
    <t>00000446</t>
  </si>
  <si>
    <t>00000449</t>
  </si>
  <si>
    <t>Берденникова/ Пролетарская</t>
  </si>
  <si>
    <t>8/47</t>
  </si>
  <si>
    <t>4.14. Дома неблагоустроенные</t>
  </si>
  <si>
    <t>00000460</t>
  </si>
  <si>
    <t>38 корп.1</t>
  </si>
  <si>
    <t>Берденникова/Двинская</t>
  </si>
  <si>
    <t>11,38 корп.2</t>
  </si>
  <si>
    <t>00000459</t>
  </si>
  <si>
    <t>14 корп.1</t>
  </si>
  <si>
    <t xml:space="preserve"> РЭУ №-4 с разбивкой по категориям</t>
  </si>
  <si>
    <t>00000542</t>
  </si>
  <si>
    <t>512-па от 10.09.12</t>
  </si>
  <si>
    <t>00000380</t>
  </si>
  <si>
    <t>7 корп.1</t>
  </si>
  <si>
    <t>275 от 07.12.2005</t>
  </si>
  <si>
    <t>00000524</t>
  </si>
  <si>
    <t>00000525</t>
  </si>
  <si>
    <t>00000526</t>
  </si>
  <si>
    <t>00000496</t>
  </si>
  <si>
    <t>21 корп.1</t>
  </si>
  <si>
    <t>0002754</t>
  </si>
  <si>
    <t>18 корп.1</t>
  </si>
  <si>
    <t>00000394</t>
  </si>
  <si>
    <t>00000543</t>
  </si>
  <si>
    <t>00000351</t>
  </si>
  <si>
    <t>00000352</t>
  </si>
  <si>
    <t>2 корп.1</t>
  </si>
  <si>
    <t>00000353</t>
  </si>
  <si>
    <t>00000354</t>
  </si>
  <si>
    <t>00000355</t>
  </si>
  <si>
    <t>00000356</t>
  </si>
  <si>
    <t>00000357</t>
  </si>
  <si>
    <t>20 корп.1</t>
  </si>
  <si>
    <t>00000390</t>
  </si>
  <si>
    <t>00000402</t>
  </si>
  <si>
    <t>00000403</t>
  </si>
  <si>
    <t>00000404</t>
  </si>
  <si>
    <t>Берденникова/Уборевича</t>
  </si>
  <si>
    <t>3 /30</t>
  </si>
  <si>
    <t>00000405</t>
  </si>
  <si>
    <t>30 корп.1</t>
  </si>
  <si>
    <t>00000406</t>
  </si>
  <si>
    <t>Добровольского</t>
  </si>
  <si>
    <t>4 корп.1</t>
  </si>
  <si>
    <t>00000408</t>
  </si>
  <si>
    <t>6 корп.1</t>
  </si>
  <si>
    <t>00000423</t>
  </si>
  <si>
    <t>Ударников</t>
  </si>
  <si>
    <t>00000424</t>
  </si>
  <si>
    <t>00000548</t>
  </si>
  <si>
    <t>25 корп.1</t>
  </si>
  <si>
    <t>00000549</t>
  </si>
  <si>
    <t>27 корп.1</t>
  </si>
  <si>
    <t>00000358</t>
  </si>
  <si>
    <t>00000359</t>
  </si>
  <si>
    <t>1 корп.1</t>
  </si>
  <si>
    <t>00000360</t>
  </si>
  <si>
    <t>00000361</t>
  </si>
  <si>
    <t>00000362</t>
  </si>
  <si>
    <t>5 корп.1</t>
  </si>
  <si>
    <t>00000366</t>
  </si>
  <si>
    <t>00000369</t>
  </si>
  <si>
    <t>00000371</t>
  </si>
  <si>
    <t>00000435</t>
  </si>
  <si>
    <t>00000436</t>
  </si>
  <si>
    <t>00000372</t>
  </si>
  <si>
    <t>Фр.бригад</t>
  </si>
  <si>
    <t>3 корп.1</t>
  </si>
  <si>
    <t>00000373</t>
  </si>
  <si>
    <t>00000363</t>
  </si>
  <si>
    <t>00000498</t>
  </si>
  <si>
    <t>00000499</t>
  </si>
  <si>
    <t>00000485</t>
  </si>
  <si>
    <t>3.6. Дома из легких металлических конструкций</t>
  </si>
  <si>
    <t>4. Дома арболитовые</t>
  </si>
  <si>
    <t xml:space="preserve"> </t>
  </si>
  <si>
    <t>8 корп.1</t>
  </si>
  <si>
    <t>00000368</t>
  </si>
  <si>
    <t>10 корп.1</t>
  </si>
  <si>
    <t>5. Дома секционного типа.</t>
  </si>
  <si>
    <t>7.Общежития.</t>
  </si>
  <si>
    <t>Участок по обслуживанию деревянных домов с разбивкой по категориям</t>
  </si>
  <si>
    <t>Ленина</t>
  </si>
  <si>
    <t>1937-2001</t>
  </si>
  <si>
    <t>1993/36</t>
  </si>
  <si>
    <t>1974/36</t>
  </si>
  <si>
    <t>Пионерская</t>
  </si>
  <si>
    <t>Итого</t>
  </si>
  <si>
    <t>5. Дома непригодные для постоянного проживания</t>
  </si>
  <si>
    <t>1981/35</t>
  </si>
  <si>
    <t>17 корп.1</t>
  </si>
  <si>
    <t>Бумажников</t>
  </si>
  <si>
    <t>40 корп.2</t>
  </si>
  <si>
    <t>всего по участку деревянного жилого фонда</t>
  </si>
  <si>
    <t>00000544</t>
  </si>
  <si>
    <t>00000545</t>
  </si>
  <si>
    <t>Всего домов</t>
  </si>
  <si>
    <t>12,38/16,74</t>
  </si>
  <si>
    <t>договор содержания услуг по С и Р от 01.03.2012г.</t>
  </si>
  <si>
    <t>руб./кв.м. жилой площади</t>
  </si>
  <si>
    <t xml:space="preserve">Постановление </t>
  </si>
  <si>
    <t>Маневренный фонд и Уборевича, 10</t>
  </si>
  <si>
    <t>711-па от 15.11.2012г.</t>
  </si>
  <si>
    <t>386-па от 19.04.2013г.</t>
  </si>
  <si>
    <t>10,38/16,81</t>
  </si>
  <si>
    <t>14,98/21,41</t>
  </si>
  <si>
    <t>10,38/16,82</t>
  </si>
  <si>
    <t>14,98/21,42</t>
  </si>
  <si>
    <t>Тарифы по содержанию и ремонту (с НДС) до 31.12.2013г.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</si>
</sst>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-* #,##0_р_._-;\-* #,##0_р_._-;_-* &quot;-&quot;_р_._-;_-@_-"/>
    <numFmt numFmtId="164" formatCode="0.0000"/>
    <numFmt numFmtId="165" formatCode="#,##0.0"/>
    <numFmt numFmtId="166" formatCode="#,##0.00_р_."/>
    <numFmt numFmtId="167" formatCode="General&quot;/95&quot;"/>
    <numFmt numFmtId="168" formatCode="General&quot;/37&quot;"/>
    <numFmt numFmtId="169" formatCode="General&quot;/36&quot;"/>
    <numFmt numFmtId="170" formatCode="General&quot;/40&quot;"/>
    <numFmt numFmtId="171" formatCode="General&quot;/38&quot;"/>
    <numFmt numFmtId="172" formatCode="General&quot;/35&quot;"/>
    <numFmt numFmtId="173" formatCode="#,##0.0000"/>
    <numFmt numFmtId="174" formatCode="General&quot;/50&quot;"/>
    <numFmt numFmtId="175" formatCode="General&quot;/48&quot;"/>
    <numFmt numFmtId="176" formatCode="General&quot;/60&quot;"/>
    <numFmt numFmtId="177" formatCode="General&quot;/53&quot;"/>
    <numFmt numFmtId="178" formatCode="General&quot;/39&quot;"/>
  </numFmts>
  <fonts count="3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 Cyr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color indexed="10"/>
      <name val="Arial Cyr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9" fillId="0" borderId="0"/>
    <xf numFmtId="41" fontId="29" fillId="0" borderId="0" applyFont="0" applyFill="0" applyBorder="0" applyAlignment="0" applyProtection="0"/>
  </cellStyleXfs>
  <cellXfs count="331">
    <xf numFmtId="0" fontId="0" fillId="0" borderId="0" xfId="0"/>
    <xf numFmtId="0" fontId="3" fillId="0" borderId="0" xfId="0" applyFont="1" applyFill="1"/>
    <xf numFmtId="164" fontId="3" fillId="0" borderId="0" xfId="0" applyNumberFormat="1" applyFont="1" applyFill="1"/>
    <xf numFmtId="0" fontId="3" fillId="0" borderId="0" xfId="0" applyFont="1" applyFill="1" applyBorder="1"/>
    <xf numFmtId="164" fontId="3" fillId="0" borderId="0" xfId="0" applyNumberFormat="1" applyFont="1" applyFill="1" applyBorder="1"/>
    <xf numFmtId="0" fontId="5" fillId="0" borderId="0" xfId="0" applyFont="1" applyFill="1"/>
    <xf numFmtId="0" fontId="4" fillId="0" borderId="0" xfId="0" applyFont="1" applyFill="1"/>
    <xf numFmtId="4" fontId="4" fillId="0" borderId="0" xfId="0" applyNumberFormat="1" applyFont="1" applyFill="1"/>
    <xf numFmtId="4" fontId="7" fillId="0" borderId="0" xfId="0" applyNumberFormat="1" applyFont="1" applyFill="1"/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/>
    <xf numFmtId="0" fontId="8" fillId="0" borderId="0" xfId="0" applyFont="1" applyFill="1" applyBorder="1"/>
    <xf numFmtId="0" fontId="8" fillId="0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/>
    </xf>
    <xf numFmtId="4" fontId="7" fillId="2" borderId="4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6" fillId="2" borderId="0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/>
    <xf numFmtId="4" fontId="3" fillId="0" borderId="3" xfId="0" applyNumberFormat="1" applyFont="1" applyFill="1" applyBorder="1" applyAlignment="1">
      <alignment horizontal="center"/>
    </xf>
    <xf numFmtId="4" fontId="7" fillId="0" borderId="3" xfId="0" applyNumberFormat="1" applyFont="1" applyFill="1" applyBorder="1" applyAlignment="1">
      <alignment horizontal="center"/>
    </xf>
    <xf numFmtId="4" fontId="7" fillId="0" borderId="4" xfId="0" applyNumberFormat="1" applyFont="1" applyFill="1" applyBorder="1" applyAlignment="1">
      <alignment horizontal="center"/>
    </xf>
    <xf numFmtId="166" fontId="3" fillId="0" borderId="0" xfId="0" applyNumberFormat="1" applyFont="1" applyFill="1" applyBorder="1"/>
    <xf numFmtId="0" fontId="7" fillId="0" borderId="3" xfId="0" applyFont="1" applyFill="1" applyBorder="1"/>
    <xf numFmtId="4" fontId="7" fillId="0" borderId="3" xfId="0" applyNumberFormat="1" applyFont="1" applyFill="1" applyBorder="1"/>
    <xf numFmtId="4" fontId="7" fillId="0" borderId="4" xfId="0" applyNumberFormat="1" applyFont="1" applyFill="1" applyBorder="1"/>
    <xf numFmtId="0" fontId="7" fillId="0" borderId="0" xfId="0" applyFont="1" applyFill="1" applyBorder="1"/>
    <xf numFmtId="164" fontId="7" fillId="0" borderId="0" xfId="0" applyNumberFormat="1" applyFont="1" applyFill="1" applyBorder="1"/>
    <xf numFmtId="0" fontId="7" fillId="0" borderId="0" xfId="0" applyFont="1" applyFill="1"/>
    <xf numFmtId="0" fontId="3" fillId="0" borderId="3" xfId="0" applyFont="1" applyFill="1" applyBorder="1" applyAlignment="1"/>
    <xf numFmtId="4" fontId="7" fillId="0" borderId="3" xfId="0" applyNumberFormat="1" applyFont="1" applyFill="1" applyBorder="1" applyAlignment="1"/>
    <xf numFmtId="4" fontId="7" fillId="0" borderId="4" xfId="0" applyNumberFormat="1" applyFont="1" applyFill="1" applyBorder="1" applyAlignment="1"/>
    <xf numFmtId="4" fontId="9" fillId="3" borderId="0" xfId="0" applyNumberFormat="1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166" fontId="7" fillId="0" borderId="0" xfId="0" applyNumberFormat="1" applyFont="1" applyFill="1" applyBorder="1"/>
    <xf numFmtId="0" fontId="3" fillId="3" borderId="0" xfId="0" applyFont="1" applyFill="1"/>
    <xf numFmtId="0" fontId="9" fillId="3" borderId="0" xfId="0" applyFont="1" applyFill="1" applyBorder="1"/>
    <xf numFmtId="166" fontId="3" fillId="4" borderId="0" xfId="0" applyNumberFormat="1" applyFont="1" applyFill="1" applyBorder="1"/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/>
    </xf>
    <xf numFmtId="49" fontId="7" fillId="0" borderId="3" xfId="0" applyNumberFormat="1" applyFont="1" applyFill="1" applyBorder="1"/>
    <xf numFmtId="4" fontId="3" fillId="0" borderId="3" xfId="0" applyNumberFormat="1" applyFont="1" applyFill="1" applyBorder="1"/>
    <xf numFmtId="0" fontId="3" fillId="0" borderId="3" xfId="0" applyFont="1" applyFill="1" applyBorder="1" applyAlignment="1">
      <alignment horizontal="left" vertical="center" wrapText="1"/>
    </xf>
    <xf numFmtId="4" fontId="7" fillId="0" borderId="3" xfId="0" applyNumberFormat="1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/>
    </xf>
    <xf numFmtId="0" fontId="7" fillId="0" borderId="4" xfId="0" applyFont="1" applyFill="1" applyBorder="1"/>
    <xf numFmtId="164" fontId="7" fillId="3" borderId="0" xfId="0" applyNumberFormat="1" applyFont="1" applyFill="1" applyBorder="1"/>
    <xf numFmtId="0" fontId="7" fillId="3" borderId="0" xfId="0" applyFont="1" applyFill="1" applyBorder="1"/>
    <xf numFmtId="166" fontId="7" fillId="3" borderId="0" xfId="0" applyNumberFormat="1" applyFont="1" applyFill="1" applyBorder="1"/>
    <xf numFmtId="0" fontId="7" fillId="3" borderId="0" xfId="0" applyFont="1" applyFill="1"/>
    <xf numFmtId="164" fontId="3" fillId="3" borderId="0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7" fillId="2" borderId="3" xfId="0" applyFont="1" applyFill="1" applyBorder="1" applyAlignment="1">
      <alignment horizontal="center"/>
    </xf>
    <xf numFmtId="164" fontId="3" fillId="4" borderId="0" xfId="0" applyNumberFormat="1" applyFont="1" applyFill="1" applyBorder="1"/>
    <xf numFmtId="0" fontId="3" fillId="4" borderId="0" xfId="0" applyFont="1" applyFill="1" applyBorder="1"/>
    <xf numFmtId="0" fontId="3" fillId="4" borderId="0" xfId="0" applyFont="1" applyFill="1"/>
    <xf numFmtId="4" fontId="3" fillId="0" borderId="0" xfId="0" applyNumberFormat="1" applyFont="1" applyFill="1"/>
    <xf numFmtId="0" fontId="11" fillId="0" borderId="0" xfId="0" applyFont="1" applyFill="1"/>
    <xf numFmtId="0" fontId="3" fillId="2" borderId="0" xfId="0" applyFont="1" applyFill="1"/>
    <xf numFmtId="0" fontId="12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" fontId="7" fillId="2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0" fontId="7" fillId="2" borderId="3" xfId="0" applyFont="1" applyFill="1" applyBorder="1"/>
    <xf numFmtId="4" fontId="7" fillId="2" borderId="3" xfId="0" applyNumberFormat="1" applyFont="1" applyFill="1" applyBorder="1"/>
    <xf numFmtId="4" fontId="15" fillId="2" borderId="3" xfId="0" applyNumberFormat="1" applyFont="1" applyFill="1" applyBorder="1"/>
    <xf numFmtId="0" fontId="15" fillId="2" borderId="3" xfId="0" applyFont="1" applyFill="1" applyBorder="1"/>
    <xf numFmtId="0" fontId="15" fillId="2" borderId="0" xfId="0" applyFont="1" applyFill="1"/>
    <xf numFmtId="0" fontId="15" fillId="2" borderId="0" xfId="0" applyFont="1" applyFill="1" applyBorder="1"/>
    <xf numFmtId="4" fontId="15" fillId="2" borderId="3" xfId="0" applyNumberFormat="1" applyFont="1" applyFill="1" applyBorder="1" applyAlignment="1"/>
    <xf numFmtId="0" fontId="3" fillId="2" borderId="3" xfId="0" applyFont="1" applyFill="1" applyBorder="1" applyAlignment="1"/>
    <xf numFmtId="49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4" fontId="3" fillId="2" borderId="3" xfId="0" applyNumberFormat="1" applyFont="1" applyFill="1" applyBorder="1" applyAlignment="1">
      <alignment horizontal="center" wrapText="1"/>
    </xf>
    <xf numFmtId="0" fontId="3" fillId="2" borderId="0" xfId="0" applyFont="1" applyFill="1" applyBorder="1"/>
    <xf numFmtId="166" fontId="3" fillId="2" borderId="0" xfId="0" applyNumberFormat="1" applyFont="1" applyFill="1" applyBorder="1"/>
    <xf numFmtId="166" fontId="7" fillId="2" borderId="0" xfId="0" applyNumberFormat="1" applyFont="1" applyFill="1" applyBorder="1"/>
    <xf numFmtId="0" fontId="3" fillId="2" borderId="3" xfId="0" applyFont="1" applyFill="1" applyBorder="1" applyAlignment="1">
      <alignment horizontal="right"/>
    </xf>
    <xf numFmtId="0" fontId="7" fillId="2" borderId="3" xfId="0" applyFont="1" applyFill="1" applyBorder="1" applyAlignment="1"/>
    <xf numFmtId="49" fontId="3" fillId="2" borderId="3" xfId="0" applyNumberFormat="1" applyFont="1" applyFill="1" applyBorder="1"/>
    <xf numFmtId="4" fontId="3" fillId="2" borderId="3" xfId="0" applyNumberFormat="1" applyFont="1" applyFill="1" applyBorder="1"/>
    <xf numFmtId="0" fontId="16" fillId="2" borderId="3" xfId="0" applyFont="1" applyFill="1" applyBorder="1"/>
    <xf numFmtId="0" fontId="16" fillId="2" borderId="0" xfId="0" applyFont="1" applyFill="1"/>
    <xf numFmtId="0" fontId="16" fillId="2" borderId="0" xfId="0" applyFont="1" applyFill="1" applyBorder="1"/>
    <xf numFmtId="0" fontId="7" fillId="2" borderId="0" xfId="0" applyFont="1" applyFill="1"/>
    <xf numFmtId="0" fontId="7" fillId="2" borderId="0" xfId="0" applyFont="1" applyFill="1" applyBorder="1"/>
    <xf numFmtId="4" fontId="3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/>
    <xf numFmtId="4" fontId="3" fillId="2" borderId="0" xfId="0" applyNumberFormat="1" applyFont="1" applyFill="1"/>
    <xf numFmtId="4" fontId="7" fillId="2" borderId="0" xfId="0" applyNumberFormat="1" applyFont="1" applyFill="1"/>
    <xf numFmtId="4" fontId="3" fillId="2" borderId="0" xfId="0" applyNumberFormat="1" applyFont="1" applyFill="1" applyBorder="1"/>
    <xf numFmtId="0" fontId="11" fillId="2" borderId="0" xfId="0" applyFont="1" applyFill="1"/>
    <xf numFmtId="4" fontId="7" fillId="2" borderId="0" xfId="0" applyNumberFormat="1" applyFont="1" applyFill="1" applyBorder="1"/>
    <xf numFmtId="0" fontId="7" fillId="2" borderId="4" xfId="0" applyFont="1" applyFill="1" applyBorder="1" applyAlignment="1">
      <alignment horizontal="center" vertical="center"/>
    </xf>
    <xf numFmtId="0" fontId="13" fillId="2" borderId="0" xfId="0" applyFont="1" applyFill="1" applyBorder="1"/>
    <xf numFmtId="0" fontId="3" fillId="2" borderId="4" xfId="0" applyFont="1" applyFill="1" applyBorder="1"/>
    <xf numFmtId="4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7" fillId="2" borderId="4" xfId="0" applyFont="1" applyFill="1" applyBorder="1"/>
    <xf numFmtId="0" fontId="3" fillId="2" borderId="3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wrapText="1"/>
    </xf>
    <xf numFmtId="166" fontId="16" fillId="2" borderId="0" xfId="0" applyNumberFormat="1" applyFont="1" applyFill="1" applyBorder="1"/>
    <xf numFmtId="0" fontId="11" fillId="2" borderId="0" xfId="0" applyFont="1" applyFill="1" applyBorder="1"/>
    <xf numFmtId="4" fontId="16" fillId="2" borderId="0" xfId="0" applyNumberFormat="1" applyFont="1" applyFill="1"/>
    <xf numFmtId="4" fontId="15" fillId="2" borderId="0" xfId="0" applyNumberFormat="1" applyFont="1" applyFill="1"/>
    <xf numFmtId="4" fontId="16" fillId="2" borderId="3" xfId="0" applyNumberFormat="1" applyFont="1" applyFill="1" applyBorder="1"/>
    <xf numFmtId="0" fontId="16" fillId="2" borderId="4" xfId="0" applyFont="1" applyFill="1" applyBorder="1"/>
    <xf numFmtId="0" fontId="15" fillId="2" borderId="4" xfId="0" applyFont="1" applyFill="1" applyBorder="1"/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167" fontId="3" fillId="2" borderId="3" xfId="0" applyNumberFormat="1" applyFont="1" applyFill="1" applyBorder="1" applyAlignment="1">
      <alignment horizontal="center"/>
    </xf>
    <xf numFmtId="0" fontId="15" fillId="2" borderId="3" xfId="0" applyFont="1" applyFill="1" applyBorder="1" applyAlignment="1"/>
    <xf numFmtId="4" fontId="15" fillId="2" borderId="3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4" fontId="3" fillId="2" borderId="3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164" fontId="3" fillId="2" borderId="4" xfId="0" applyNumberFormat="1" applyFont="1" applyFill="1" applyBorder="1"/>
    <xf numFmtId="164" fontId="3" fillId="2" borderId="0" xfId="0" applyNumberFormat="1" applyFont="1" applyFill="1" applyBorder="1"/>
    <xf numFmtId="0" fontId="15" fillId="2" borderId="3" xfId="0" applyFont="1" applyFill="1" applyBorder="1" applyAlignment="1">
      <alignment horizontal="center"/>
    </xf>
    <xf numFmtId="0" fontId="19" fillId="2" borderId="0" xfId="0" applyFont="1" applyFill="1"/>
    <xf numFmtId="166" fontId="15" fillId="2" borderId="0" xfId="0" applyNumberFormat="1" applyFont="1" applyFill="1" applyBorder="1"/>
    <xf numFmtId="0" fontId="2" fillId="2" borderId="0" xfId="0" applyFont="1" applyFill="1"/>
    <xf numFmtId="0" fontId="20" fillId="2" borderId="0" xfId="0" applyFont="1" applyFill="1"/>
    <xf numFmtId="0" fontId="20" fillId="2" borderId="2" xfId="0" applyFont="1" applyFill="1" applyBorder="1"/>
    <xf numFmtId="0" fontId="21" fillId="2" borderId="3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Border="1" applyAlignment="1">
      <alignment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6" fillId="2" borderId="3" xfId="0" applyFont="1" applyFill="1" applyBorder="1" applyAlignment="1"/>
    <xf numFmtId="165" fontId="23" fillId="2" borderId="3" xfId="0" applyNumberFormat="1" applyFont="1" applyFill="1" applyBorder="1" applyAlignment="1">
      <alignment horizontal="center"/>
    </xf>
    <xf numFmtId="49" fontId="10" fillId="2" borderId="3" xfId="0" applyNumberFormat="1" applyFont="1" applyFill="1" applyBorder="1"/>
    <xf numFmtId="0" fontId="10" fillId="2" borderId="3" xfId="0" applyFont="1" applyFill="1" applyBorder="1"/>
    <xf numFmtId="0" fontId="10" fillId="2" borderId="3" xfId="0" applyFont="1" applyFill="1" applyBorder="1" applyAlignment="1">
      <alignment horizontal="center"/>
    </xf>
    <xf numFmtId="168" fontId="10" fillId="2" borderId="3" xfId="0" applyNumberFormat="1" applyFont="1" applyFill="1" applyBorder="1" applyAlignment="1">
      <alignment horizontal="center"/>
    </xf>
    <xf numFmtId="165" fontId="16" fillId="2" borderId="3" xfId="0" applyNumberFormat="1" applyFont="1" applyFill="1" applyBorder="1" applyAlignment="1">
      <alignment vertical="center"/>
    </xf>
    <xf numFmtId="169" fontId="10" fillId="2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wrapText="1"/>
    </xf>
    <xf numFmtId="49" fontId="10" fillId="2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left"/>
    </xf>
    <xf numFmtId="170" fontId="10" fillId="2" borderId="3" xfId="0" applyNumberFormat="1" applyFont="1" applyFill="1" applyBorder="1" applyAlignment="1">
      <alignment horizontal="center"/>
    </xf>
    <xf numFmtId="0" fontId="24" fillId="2" borderId="3" xfId="0" applyFont="1" applyFill="1" applyBorder="1"/>
    <xf numFmtId="0" fontId="24" fillId="2" borderId="3" xfId="0" applyFont="1" applyFill="1" applyBorder="1" applyAlignment="1">
      <alignment horizontal="center"/>
    </xf>
    <xf numFmtId="171" fontId="10" fillId="2" borderId="3" xfId="0" applyNumberFormat="1" applyFont="1" applyFill="1" applyBorder="1" applyAlignment="1">
      <alignment horizontal="center"/>
    </xf>
    <xf numFmtId="172" fontId="10" fillId="2" borderId="3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left" vertical="center"/>
    </xf>
    <xf numFmtId="165" fontId="15" fillId="2" borderId="3" xfId="0" applyNumberFormat="1" applyFont="1" applyFill="1" applyBorder="1" applyAlignment="1">
      <alignment horizontal="center"/>
    </xf>
    <xf numFmtId="173" fontId="16" fillId="2" borderId="3" xfId="0" applyNumberFormat="1" applyFont="1" applyFill="1" applyBorder="1" applyAlignment="1">
      <alignment vertical="center"/>
    </xf>
    <xf numFmtId="173" fontId="16" fillId="2" borderId="0" xfId="0" applyNumberFormat="1" applyFont="1" applyFill="1" applyAlignment="1">
      <alignment vertical="center"/>
    </xf>
    <xf numFmtId="174" fontId="24" fillId="2" borderId="3" xfId="0" applyNumberFormat="1" applyFont="1" applyFill="1" applyBorder="1" applyAlignment="1">
      <alignment horizontal="center"/>
    </xf>
    <xf numFmtId="175" fontId="10" fillId="2" borderId="3" xfId="0" applyNumberFormat="1" applyFont="1" applyFill="1" applyBorder="1" applyAlignment="1">
      <alignment horizontal="center"/>
    </xf>
    <xf numFmtId="176" fontId="24" fillId="2" borderId="3" xfId="0" applyNumberFormat="1" applyFont="1" applyFill="1" applyBorder="1" applyAlignment="1">
      <alignment horizontal="center"/>
    </xf>
    <xf numFmtId="177" fontId="24" fillId="2" borderId="3" xfId="0" applyNumberFormat="1" applyFont="1" applyFill="1" applyBorder="1" applyAlignment="1">
      <alignment horizontal="center"/>
    </xf>
    <xf numFmtId="178" fontId="10" fillId="2" borderId="3" xfId="0" applyNumberFormat="1" applyFont="1" applyFill="1" applyBorder="1" applyAlignment="1">
      <alignment horizontal="center"/>
    </xf>
    <xf numFmtId="1" fontId="16" fillId="2" borderId="0" xfId="0" applyNumberFormat="1" applyFont="1" applyFill="1"/>
    <xf numFmtId="0" fontId="16" fillId="2" borderId="0" xfId="0" applyFont="1" applyFill="1" applyAlignment="1">
      <alignment horizontal="right"/>
    </xf>
    <xf numFmtId="0" fontId="25" fillId="2" borderId="0" xfId="0" applyFont="1" applyFill="1"/>
    <xf numFmtId="4" fontId="16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0" fillId="0" borderId="0" xfId="0" applyFill="1"/>
    <xf numFmtId="0" fontId="2" fillId="2" borderId="0" xfId="0" applyFont="1" applyFill="1" applyAlignment="1"/>
    <xf numFmtId="0" fontId="26" fillId="0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3" xfId="0" applyFont="1" applyFill="1" applyBorder="1" applyAlignment="1">
      <alignment horizontal="center"/>
    </xf>
    <xf numFmtId="0" fontId="10" fillId="0" borderId="3" xfId="0" applyFont="1" applyFill="1" applyBorder="1"/>
    <xf numFmtId="0" fontId="10" fillId="0" borderId="3" xfId="0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/>
    </xf>
    <xf numFmtId="166" fontId="0" fillId="0" borderId="0" xfId="0" applyNumberFormat="1" applyFill="1" applyBorder="1"/>
    <xf numFmtId="49" fontId="10" fillId="0" borderId="3" xfId="0" applyNumberFormat="1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19" fillId="0" borderId="0" xfId="0" applyFont="1" applyFill="1" applyBorder="1"/>
    <xf numFmtId="166" fontId="27" fillId="0" borderId="0" xfId="0" applyNumberFormat="1" applyFont="1" applyFill="1" applyBorder="1"/>
    <xf numFmtId="4" fontId="0" fillId="0" borderId="0" xfId="0" applyNumberFormat="1" applyFill="1"/>
    <xf numFmtId="0" fontId="28" fillId="2" borderId="3" xfId="0" applyFont="1" applyFill="1" applyBorder="1"/>
    <xf numFmtId="0" fontId="1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4" fontId="7" fillId="2" borderId="0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right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6" fillId="2" borderId="4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4" fontId="16" fillId="2" borderId="0" xfId="0" applyNumberFormat="1" applyFont="1" applyFill="1" applyBorder="1"/>
    <xf numFmtId="4" fontId="6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4" fontId="3" fillId="2" borderId="0" xfId="0" applyNumberFormat="1" applyFont="1" applyFill="1" applyBorder="1" applyAlignment="1">
      <alignment horizontal="center"/>
    </xf>
    <xf numFmtId="4" fontId="6" fillId="0" borderId="2" xfId="0" applyNumberFormat="1" applyFont="1" applyFill="1" applyBorder="1" applyAlignment="1">
      <alignment horizontal="center" vertical="center" wrapText="1"/>
    </xf>
    <xf numFmtId="4" fontId="15" fillId="0" borderId="3" xfId="0" applyNumberFormat="1" applyFont="1" applyFill="1" applyBorder="1"/>
    <xf numFmtId="4" fontId="15" fillId="0" borderId="3" xfId="0" applyNumberFormat="1" applyFont="1" applyFill="1" applyBorder="1" applyAlignment="1"/>
    <xf numFmtId="4" fontId="15" fillId="0" borderId="3" xfId="0" applyNumberFormat="1" applyFont="1" applyFill="1" applyBorder="1" applyAlignment="1">
      <alignment horizontal="center"/>
    </xf>
    <xf numFmtId="4" fontId="15" fillId="0" borderId="0" xfId="0" applyNumberFormat="1" applyFont="1" applyFill="1"/>
    <xf numFmtId="4" fontId="15" fillId="0" borderId="0" xfId="0" applyNumberFormat="1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/>
    </xf>
    <xf numFmtId="2" fontId="16" fillId="2" borderId="3" xfId="0" applyNumberFormat="1" applyFont="1" applyFill="1" applyBorder="1" applyAlignment="1">
      <alignment horizontal="center" vertical="center"/>
    </xf>
    <xf numFmtId="4" fontId="23" fillId="2" borderId="3" xfId="0" applyNumberFormat="1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/>
    </xf>
    <xf numFmtId="165" fontId="8" fillId="0" borderId="2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/>
    </xf>
    <xf numFmtId="4" fontId="23" fillId="0" borderId="0" xfId="0" applyNumberFormat="1" applyFont="1" applyFill="1" applyBorder="1" applyAlignment="1">
      <alignment horizontal="center"/>
    </xf>
    <xf numFmtId="4" fontId="27" fillId="0" borderId="0" xfId="0" applyNumberFormat="1" applyFont="1" applyFill="1" applyBorder="1" applyAlignment="1">
      <alignment horizontal="center"/>
    </xf>
    <xf numFmtId="4" fontId="1" fillId="0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33" fillId="2" borderId="3" xfId="0" applyFont="1" applyFill="1" applyBorder="1" applyAlignment="1">
      <alignment horizontal="center"/>
    </xf>
    <xf numFmtId="2" fontId="16" fillId="0" borderId="3" xfId="0" applyNumberFormat="1" applyFont="1" applyFill="1" applyBorder="1"/>
    <xf numFmtId="0" fontId="7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3" xfId="0" applyFont="1" applyFill="1" applyBorder="1" applyAlignment="1"/>
    <xf numFmtId="0" fontId="2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3" xfId="0" applyFont="1" applyFill="1" applyBorder="1" applyAlignment="1"/>
    <xf numFmtId="0" fontId="15" fillId="2" borderId="3" xfId="0" applyFont="1" applyFill="1" applyBorder="1" applyAlignment="1"/>
    <xf numFmtId="0" fontId="15" fillId="2" borderId="3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166" fontId="16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6" fillId="2" borderId="3" xfId="0" applyFont="1" applyFill="1" applyBorder="1" applyAlignment="1"/>
    <xf numFmtId="0" fontId="16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 wrapText="1"/>
    </xf>
    <xf numFmtId="166" fontId="0" fillId="0" borderId="0" xfId="0" applyNumberFormat="1" applyFill="1" applyBorder="1" applyAlignment="1">
      <alignment horizontal="center"/>
    </xf>
    <xf numFmtId="0" fontId="23" fillId="0" borderId="4" xfId="0" applyFont="1" applyFill="1" applyBorder="1" applyAlignment="1">
      <alignment horizontal="left"/>
    </xf>
    <xf numFmtId="0" fontId="23" fillId="0" borderId="5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center"/>
    </xf>
    <xf numFmtId="4" fontId="30" fillId="0" borderId="3" xfId="0" applyNumberFormat="1" applyFont="1" applyFill="1" applyBorder="1" applyAlignment="1">
      <alignment horizontal="center"/>
    </xf>
    <xf numFmtId="49" fontId="10" fillId="0" borderId="4" xfId="0" applyNumberFormat="1" applyFont="1" applyFill="1" applyBorder="1" applyAlignment="1">
      <alignment horizontal="center"/>
    </xf>
    <xf numFmtId="0" fontId="18" fillId="0" borderId="3" xfId="0" applyFont="1" applyFill="1" applyBorder="1"/>
    <xf numFmtId="0" fontId="18" fillId="0" borderId="3" xfId="0" applyFont="1" applyFill="1" applyBorder="1" applyAlignment="1">
      <alignment horizontal="center"/>
    </xf>
    <xf numFmtId="4" fontId="31" fillId="0" borderId="3" xfId="0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0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/>
    <xf numFmtId="0" fontId="15" fillId="0" borderId="3" xfId="0" applyFont="1" applyFill="1" applyBorder="1"/>
    <xf numFmtId="0" fontId="3" fillId="0" borderId="3" xfId="0" applyFont="1" applyFill="1" applyBorder="1" applyAlignment="1">
      <alignment horizontal="right"/>
    </xf>
    <xf numFmtId="49" fontId="3" fillId="0" borderId="3" xfId="0" applyNumberFormat="1" applyFont="1" applyFill="1" applyBorder="1"/>
    <xf numFmtId="49" fontId="3" fillId="0" borderId="3" xfId="0" applyNumberFormat="1" applyFont="1" applyFill="1" applyBorder="1" applyAlignment="1">
      <alignment horizontal="left"/>
    </xf>
    <xf numFmtId="0" fontId="17" fillId="0" borderId="3" xfId="0" applyFont="1" applyFill="1" applyBorder="1" applyAlignment="1">
      <alignment horizontal="center"/>
    </xf>
    <xf numFmtId="49" fontId="18" fillId="0" borderId="3" xfId="0" applyNumberFormat="1" applyFont="1" applyFill="1" applyBorder="1" applyAlignment="1">
      <alignment horizontal="center"/>
    </xf>
    <xf numFmtId="0" fontId="18" fillId="0" borderId="3" xfId="0" applyFont="1" applyFill="1" applyBorder="1" applyAlignment="1">
      <alignment horizontal="left"/>
    </xf>
    <xf numFmtId="4" fontId="18" fillId="0" borderId="3" xfId="0" applyNumberFormat="1" applyFont="1" applyFill="1" applyBorder="1" applyAlignment="1">
      <alignment horizontal="center"/>
    </xf>
    <xf numFmtId="0" fontId="30" fillId="0" borderId="4" xfId="0" applyFont="1" applyFill="1" applyBorder="1"/>
    <xf numFmtId="0" fontId="21" fillId="0" borderId="4" xfId="0" applyFont="1" applyFill="1" applyBorder="1" applyAlignment="1">
      <alignment wrapText="1"/>
    </xf>
    <xf numFmtId="0" fontId="16" fillId="0" borderId="3" xfId="0" applyFont="1" applyFill="1" applyBorder="1"/>
    <xf numFmtId="4" fontId="16" fillId="0" borderId="3" xfId="0" applyNumberFormat="1" applyFont="1" applyFill="1" applyBorder="1"/>
    <xf numFmtId="0" fontId="16" fillId="0" borderId="4" xfId="0" applyFont="1" applyFill="1" applyBorder="1"/>
    <xf numFmtId="0" fontId="15" fillId="0" borderId="3" xfId="0" applyFont="1" applyFill="1" applyBorder="1" applyAlignment="1"/>
    <xf numFmtId="0" fontId="15" fillId="0" borderId="4" xfId="0" applyFont="1" applyFill="1" applyBorder="1"/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/>
    </xf>
    <xf numFmtId="171" fontId="10" fillId="0" borderId="3" xfId="0" applyNumberFormat="1" applyFont="1" applyFill="1" applyBorder="1" applyAlignment="1">
      <alignment horizontal="center"/>
    </xf>
    <xf numFmtId="4" fontId="23" fillId="0" borderId="3" xfId="0" applyNumberFormat="1" applyFont="1" applyFill="1" applyBorder="1" applyAlignment="1">
      <alignment horizontal="center"/>
    </xf>
    <xf numFmtId="165" fontId="16" fillId="0" borderId="3" xfId="0" applyNumberFormat="1" applyFont="1" applyFill="1" applyBorder="1" applyAlignment="1">
      <alignment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/>
    <xf numFmtId="0" fontId="7" fillId="0" borderId="4" xfId="0" applyFont="1" applyFill="1" applyBorder="1" applyAlignment="1"/>
    <xf numFmtId="0" fontId="7" fillId="0" borderId="5" xfId="0" applyFont="1" applyFill="1" applyBorder="1" applyAlignment="1"/>
    <xf numFmtId="165" fontId="7" fillId="0" borderId="0" xfId="0" applyNumberFormat="1" applyFont="1" applyFill="1" applyBorder="1" applyAlignment="1">
      <alignment horizontal="center"/>
    </xf>
    <xf numFmtId="0" fontId="16" fillId="0" borderId="0" xfId="0" applyFont="1" applyFill="1"/>
    <xf numFmtId="0" fontId="19" fillId="0" borderId="0" xfId="0" applyFont="1" applyFill="1"/>
    <xf numFmtId="4" fontId="16" fillId="0" borderId="0" xfId="0" applyNumberFormat="1" applyFont="1" applyFill="1"/>
    <xf numFmtId="0" fontId="16" fillId="0" borderId="0" xfId="0" applyFont="1" applyFill="1" applyBorder="1"/>
    <xf numFmtId="0" fontId="15" fillId="0" borderId="0" xfId="0" applyFont="1" applyFill="1"/>
    <xf numFmtId="0" fontId="16" fillId="0" borderId="0" xfId="0" applyFont="1" applyFill="1" applyAlignment="1">
      <alignment wrapText="1"/>
    </xf>
    <xf numFmtId="0" fontId="16" fillId="0" borderId="0" xfId="0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Финансовый [0]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&#1052;&#1086;&#1089;&#1077;&#1077;&#1074;&#1072;/&#1090;&#1072;&#1088;&#1080;&#1092;%20&#1057;+&#1056;%20&#1089;%20&#1087;&#1086;&#1089;&#1090;&#1072;&#10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рэу"/>
      <sheetName val="2 рэу"/>
      <sheetName val="3 рэу"/>
      <sheetName val="4 рэу"/>
      <sheetName val="участок по обслуживанию деревян"/>
      <sheetName val="ноые тарифы"/>
      <sheetName val="Общеж."/>
      <sheetName val="матер с кв.м"/>
    </sheetNames>
    <sheetDataSet>
      <sheetData sheetId="0">
        <row r="23">
          <cell r="J23">
            <v>3810.8571428571431</v>
          </cell>
        </row>
      </sheetData>
      <sheetData sheetId="1">
        <row r="2">
          <cell r="N2" t="str">
            <v>Постановление</v>
          </cell>
        </row>
      </sheetData>
      <sheetData sheetId="2">
        <row r="67">
          <cell r="J67">
            <v>3810.8571428571431</v>
          </cell>
        </row>
      </sheetData>
      <sheetData sheetId="3"/>
      <sheetData sheetId="4">
        <row r="91">
          <cell r="H91">
            <v>3810.8571428571431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69"/>
  <sheetViews>
    <sheetView tabSelected="1" view="pageBreakPreview" zoomScale="85" zoomScaleNormal="70" zoomScaleSheetLayoutView="85" workbookViewId="0">
      <selection activeCell="C34" sqref="C34"/>
    </sheetView>
  </sheetViews>
  <sheetFormatPr defaultRowHeight="15.75" x14ac:dyDescent="0.25"/>
  <cols>
    <col min="1" max="1" width="4.85546875" style="1" customWidth="1"/>
    <col min="2" max="2" width="10.140625" style="1" customWidth="1"/>
    <col min="3" max="3" width="30.28515625" style="1" customWidth="1"/>
    <col min="4" max="4" width="12.85546875" style="1" customWidth="1"/>
    <col min="5" max="5" width="11.28515625" style="1" customWidth="1"/>
    <col min="6" max="6" width="16.28515625" style="67" customWidth="1"/>
    <col min="7" max="7" width="14" style="67" customWidth="1"/>
    <col min="8" max="8" width="12.42578125" style="8" customWidth="1"/>
    <col min="9" max="9" width="25" style="8" customWidth="1"/>
    <col min="10" max="10" width="18.42578125" style="1" customWidth="1"/>
    <col min="11" max="11" width="14" style="2" customWidth="1"/>
    <col min="12" max="12" width="9.140625" style="1"/>
    <col min="13" max="13" width="13.42578125" style="1" bestFit="1" customWidth="1"/>
    <col min="14" max="14" width="13.85546875" style="1" customWidth="1"/>
    <col min="15" max="15" width="17.28515625" style="1" customWidth="1"/>
    <col min="16" max="16384" width="9.140625" style="1"/>
  </cols>
  <sheetData>
    <row r="1" spans="1:15" ht="29.25" customHeight="1" x14ac:dyDescent="0.35">
      <c r="A1" s="256" t="s">
        <v>331</v>
      </c>
      <c r="B1" s="256"/>
      <c r="C1" s="256"/>
      <c r="D1" s="256"/>
      <c r="E1" s="256"/>
      <c r="F1" s="256"/>
      <c r="G1" s="256"/>
      <c r="H1" s="256"/>
      <c r="I1" s="256"/>
    </row>
    <row r="2" spans="1:15" ht="17.25" x14ac:dyDescent="0.3">
      <c r="A2" s="257" t="s">
        <v>0</v>
      </c>
      <c r="B2" s="257"/>
      <c r="C2" s="257"/>
      <c r="D2" s="257"/>
      <c r="E2" s="257"/>
      <c r="F2" s="257"/>
      <c r="G2" s="257"/>
      <c r="H2" s="257"/>
      <c r="I2" s="257"/>
      <c r="J2" s="3"/>
      <c r="K2" s="4"/>
      <c r="L2" s="3"/>
      <c r="M2" s="3"/>
      <c r="N2" s="3"/>
      <c r="O2" s="3"/>
    </row>
    <row r="3" spans="1:15" ht="24" customHeight="1" x14ac:dyDescent="0.3">
      <c r="A3" s="5"/>
      <c r="B3" s="6"/>
      <c r="C3" s="6"/>
      <c r="D3" s="6"/>
      <c r="E3" s="6"/>
      <c r="F3" s="7"/>
      <c r="G3" s="7"/>
      <c r="H3" s="11"/>
      <c r="I3" s="208" t="s">
        <v>8</v>
      </c>
      <c r="J3" s="3"/>
      <c r="K3" s="4"/>
      <c r="L3" s="3"/>
      <c r="M3" s="3"/>
      <c r="N3" s="3"/>
      <c r="O3" s="3"/>
    </row>
    <row r="4" spans="1:15" s="14" customFormat="1" ht="24" customHeight="1" x14ac:dyDescent="0.2">
      <c r="A4" s="206" t="s">
        <v>1</v>
      </c>
      <c r="B4" s="206" t="s">
        <v>2</v>
      </c>
      <c r="C4" s="207" t="s">
        <v>3</v>
      </c>
      <c r="D4" s="206" t="s">
        <v>4</v>
      </c>
      <c r="E4" s="206" t="s">
        <v>5</v>
      </c>
      <c r="F4" s="9" t="s">
        <v>6</v>
      </c>
      <c r="G4" s="9" t="s">
        <v>7</v>
      </c>
      <c r="H4" s="9" t="s">
        <v>310</v>
      </c>
      <c r="I4" s="9"/>
      <c r="J4" s="11"/>
      <c r="K4" s="12"/>
      <c r="L4" s="13"/>
      <c r="M4" s="13"/>
      <c r="N4" s="13"/>
      <c r="O4" s="13"/>
    </row>
    <row r="5" spans="1:15" s="22" customFormat="1" ht="19.5" customHeight="1" x14ac:dyDescent="0.25">
      <c r="A5" s="251" t="s">
        <v>9</v>
      </c>
      <c r="B5" s="252"/>
      <c r="C5" s="252"/>
      <c r="D5" s="252"/>
      <c r="E5" s="23"/>
      <c r="F5" s="23"/>
      <c r="G5" s="24"/>
      <c r="H5" s="18"/>
      <c r="I5" s="19"/>
      <c r="J5" s="20"/>
      <c r="K5" s="21"/>
      <c r="L5" s="20"/>
      <c r="M5" s="20"/>
      <c r="N5" s="20"/>
      <c r="O5" s="20"/>
    </row>
    <row r="6" spans="1:15" ht="15.75" customHeight="1" x14ac:dyDescent="0.25">
      <c r="A6" s="25">
        <v>1</v>
      </c>
      <c r="B6" s="26" t="s">
        <v>10</v>
      </c>
      <c r="C6" s="27" t="s">
        <v>11</v>
      </c>
      <c r="D6" s="25">
        <v>5</v>
      </c>
      <c r="E6" s="25">
        <v>1985</v>
      </c>
      <c r="F6" s="28" t="s">
        <v>327</v>
      </c>
      <c r="G6" s="28">
        <f>3.9*1.18</f>
        <v>4.6019999999999994</v>
      </c>
      <c r="H6" s="29" t="s">
        <v>328</v>
      </c>
      <c r="I6" s="30" t="s">
        <v>12</v>
      </c>
      <c r="J6" s="3"/>
      <c r="K6" s="4"/>
      <c r="L6" s="3"/>
      <c r="M6" s="3"/>
      <c r="N6" s="31"/>
      <c r="O6" s="31"/>
    </row>
    <row r="7" spans="1:15" ht="15.75" customHeight="1" x14ac:dyDescent="0.25">
      <c r="A7" s="25">
        <f>A6+1</f>
        <v>2</v>
      </c>
      <c r="B7" s="26" t="s">
        <v>13</v>
      </c>
      <c r="C7" s="27" t="s">
        <v>11</v>
      </c>
      <c r="D7" s="25" t="s">
        <v>14</v>
      </c>
      <c r="E7" s="25">
        <v>1983</v>
      </c>
      <c r="F7" s="28" t="s">
        <v>329</v>
      </c>
      <c r="G7" s="28">
        <f>3.9*1.18</f>
        <v>4.6019999999999994</v>
      </c>
      <c r="H7" s="29" t="s">
        <v>330</v>
      </c>
      <c r="I7" s="30" t="s">
        <v>12</v>
      </c>
      <c r="J7" s="3"/>
      <c r="K7" s="4"/>
      <c r="L7" s="3"/>
      <c r="M7" s="3"/>
      <c r="N7" s="31"/>
      <c r="O7" s="31"/>
    </row>
    <row r="8" spans="1:15" s="37" customFormat="1" ht="15.75" customHeight="1" x14ac:dyDescent="0.25">
      <c r="A8" s="32" t="s">
        <v>15</v>
      </c>
      <c r="B8" s="32"/>
      <c r="C8" s="32"/>
      <c r="D8" s="32"/>
      <c r="E8" s="32"/>
      <c r="F8" s="33"/>
      <c r="G8" s="33"/>
      <c r="H8" s="29"/>
      <c r="I8" s="34"/>
      <c r="J8" s="35"/>
      <c r="K8" s="36"/>
      <c r="L8" s="35"/>
      <c r="M8" s="35"/>
      <c r="N8" s="31"/>
      <c r="O8" s="31"/>
    </row>
    <row r="9" spans="1:15" s="37" customFormat="1" ht="15.75" customHeight="1" x14ac:dyDescent="0.25">
      <c r="A9" s="32" t="s">
        <v>16</v>
      </c>
      <c r="B9" s="32"/>
      <c r="C9" s="32"/>
      <c r="D9" s="32"/>
      <c r="E9" s="32"/>
      <c r="F9" s="33"/>
      <c r="G9" s="33"/>
      <c r="H9" s="29"/>
      <c r="I9" s="34"/>
      <c r="J9" s="35"/>
      <c r="K9" s="36"/>
      <c r="L9" s="35"/>
      <c r="M9" s="35"/>
      <c r="N9" s="31"/>
      <c r="O9" s="31"/>
    </row>
    <row r="10" spans="1:15" ht="15.75" customHeight="1" x14ac:dyDescent="0.25">
      <c r="A10" s="38" t="s">
        <v>17</v>
      </c>
      <c r="B10" s="38"/>
      <c r="C10" s="38"/>
      <c r="D10" s="38"/>
      <c r="E10" s="38"/>
      <c r="F10" s="38"/>
      <c r="G10" s="38"/>
      <c r="H10" s="29"/>
      <c r="I10" s="40"/>
      <c r="J10" s="3"/>
      <c r="K10" s="4"/>
      <c r="L10" s="3"/>
      <c r="M10" s="3"/>
      <c r="N10" s="31"/>
      <c r="O10" s="31"/>
    </row>
    <row r="11" spans="1:15" s="45" customFormat="1" ht="15.75" customHeight="1" x14ac:dyDescent="0.25">
      <c r="A11" s="38">
        <v>1</v>
      </c>
      <c r="B11" s="26" t="s">
        <v>18</v>
      </c>
      <c r="C11" s="27" t="s">
        <v>19</v>
      </c>
      <c r="D11" s="25" t="s">
        <v>20</v>
      </c>
      <c r="E11" s="25">
        <v>1973</v>
      </c>
      <c r="F11" s="28">
        <f>9.414*1.18</f>
        <v>11.108519999999999</v>
      </c>
      <c r="G11" s="28">
        <f>3.95*1.18</f>
        <v>4.6609999999999996</v>
      </c>
      <c r="H11" s="29">
        <f t="shared" ref="H11:H16" si="0">F11+G11</f>
        <v>15.769519999999998</v>
      </c>
      <c r="I11" s="30" t="s">
        <v>21</v>
      </c>
      <c r="J11" s="41"/>
      <c r="K11" s="42"/>
      <c r="L11" s="43"/>
      <c r="M11" s="43"/>
      <c r="N11" s="44"/>
      <c r="O11" s="44"/>
    </row>
    <row r="12" spans="1:15" ht="15.75" customHeight="1" x14ac:dyDescent="0.25">
      <c r="A12" s="38">
        <v>2</v>
      </c>
      <c r="B12" s="26" t="s">
        <v>22</v>
      </c>
      <c r="C12" s="27" t="s">
        <v>19</v>
      </c>
      <c r="D12" s="25" t="s">
        <v>23</v>
      </c>
      <c r="E12" s="25">
        <v>1973</v>
      </c>
      <c r="F12" s="28">
        <f>7.77*1.18</f>
        <v>9.1685999999999996</v>
      </c>
      <c r="G12" s="28">
        <f>3.9*1.18</f>
        <v>4.6019999999999994</v>
      </c>
      <c r="H12" s="29">
        <f t="shared" si="0"/>
        <v>13.770599999999998</v>
      </c>
      <c r="I12" s="30" t="s">
        <v>12</v>
      </c>
      <c r="J12" s="3"/>
      <c r="K12" s="4"/>
      <c r="L12" s="3"/>
      <c r="M12" s="3"/>
      <c r="N12" s="31"/>
      <c r="O12" s="31"/>
    </row>
    <row r="13" spans="1:15" ht="15.75" customHeight="1" x14ac:dyDescent="0.25">
      <c r="A13" s="38">
        <v>3</v>
      </c>
      <c r="B13" s="26" t="s">
        <v>24</v>
      </c>
      <c r="C13" s="27" t="s">
        <v>19</v>
      </c>
      <c r="D13" s="25" t="s">
        <v>25</v>
      </c>
      <c r="E13" s="25">
        <v>1975</v>
      </c>
      <c r="F13" s="28">
        <f>7.77*1.18</f>
        <v>9.1685999999999996</v>
      </c>
      <c r="G13" s="28">
        <f>3.9*1.18</f>
        <v>4.6019999999999994</v>
      </c>
      <c r="H13" s="29">
        <f t="shared" si="0"/>
        <v>13.770599999999998</v>
      </c>
      <c r="I13" s="30" t="s">
        <v>12</v>
      </c>
      <c r="J13" s="3"/>
      <c r="K13" s="4"/>
      <c r="L13" s="3"/>
      <c r="M13" s="3"/>
      <c r="N13" s="31"/>
      <c r="O13" s="31"/>
    </row>
    <row r="14" spans="1:15" s="45" customFormat="1" ht="15.75" customHeight="1" x14ac:dyDescent="0.25">
      <c r="A14" s="38">
        <v>4</v>
      </c>
      <c r="B14" s="26" t="s">
        <v>26</v>
      </c>
      <c r="C14" s="27" t="s">
        <v>19</v>
      </c>
      <c r="D14" s="25" t="s">
        <v>27</v>
      </c>
      <c r="E14" s="25">
        <v>1975</v>
      </c>
      <c r="F14" s="28">
        <f>9.414*1.18</f>
        <v>11.108519999999999</v>
      </c>
      <c r="G14" s="28">
        <f>3.95*1.18</f>
        <v>4.6609999999999996</v>
      </c>
      <c r="H14" s="29">
        <f t="shared" si="0"/>
        <v>15.769519999999998</v>
      </c>
      <c r="I14" s="30" t="s">
        <v>21</v>
      </c>
      <c r="J14" s="43"/>
      <c r="K14" s="42"/>
      <c r="L14" s="43"/>
      <c r="M14" s="43"/>
      <c r="N14" s="44"/>
      <c r="O14" s="44"/>
    </row>
    <row r="15" spans="1:15" ht="15.75" customHeight="1" x14ac:dyDescent="0.25">
      <c r="A15" s="38" t="s">
        <v>28</v>
      </c>
      <c r="B15" s="38"/>
      <c r="C15" s="38"/>
      <c r="D15" s="38"/>
      <c r="E15" s="38"/>
      <c r="F15" s="38"/>
      <c r="G15" s="38"/>
      <c r="H15" s="29"/>
      <c r="I15" s="40"/>
      <c r="J15" s="3"/>
      <c r="K15" s="4"/>
      <c r="L15" s="3"/>
      <c r="M15" s="3"/>
      <c r="N15" s="31"/>
      <c r="O15" s="31"/>
    </row>
    <row r="16" spans="1:15" s="45" customFormat="1" ht="15.75" customHeight="1" x14ac:dyDescent="0.25">
      <c r="A16" s="25">
        <v>1</v>
      </c>
      <c r="B16" s="38"/>
      <c r="C16" s="38" t="s">
        <v>29</v>
      </c>
      <c r="D16" s="25">
        <v>8</v>
      </c>
      <c r="E16" s="38"/>
      <c r="F16" s="284">
        <f>9.4*1.18</f>
        <v>11.092000000000001</v>
      </c>
      <c r="G16" s="284">
        <f>4.7*1.18</f>
        <v>5.5460000000000003</v>
      </c>
      <c r="H16" s="29">
        <f t="shared" si="0"/>
        <v>16.638000000000002</v>
      </c>
      <c r="I16" s="30" t="s">
        <v>30</v>
      </c>
      <c r="J16" s="46"/>
      <c r="K16" s="42"/>
      <c r="L16" s="43"/>
      <c r="M16" s="43"/>
      <c r="N16" s="47"/>
      <c r="O16" s="47"/>
    </row>
    <row r="17" spans="1:15" ht="15.75" customHeight="1" x14ac:dyDescent="0.25">
      <c r="A17" s="38" t="s">
        <v>31</v>
      </c>
      <c r="B17" s="38"/>
      <c r="C17" s="38"/>
      <c r="D17" s="38"/>
      <c r="E17" s="38"/>
      <c r="F17" s="38"/>
      <c r="G17" s="38"/>
      <c r="H17" s="29"/>
      <c r="I17" s="40"/>
      <c r="J17" s="3"/>
      <c r="K17" s="4"/>
      <c r="L17" s="3"/>
      <c r="M17" s="3"/>
      <c r="N17" s="31"/>
      <c r="O17" s="31"/>
    </row>
    <row r="18" spans="1:15" ht="15.75" customHeight="1" x14ac:dyDescent="0.25">
      <c r="A18" s="38" t="s">
        <v>32</v>
      </c>
      <c r="B18" s="38"/>
      <c r="C18" s="38"/>
      <c r="D18" s="38"/>
      <c r="E18" s="38"/>
      <c r="F18" s="38"/>
      <c r="G18" s="38"/>
      <c r="H18" s="29"/>
      <c r="I18" s="40"/>
      <c r="J18" s="3"/>
      <c r="K18" s="4"/>
      <c r="L18" s="3"/>
      <c r="M18" s="3"/>
      <c r="N18" s="31"/>
      <c r="O18" s="31"/>
    </row>
    <row r="19" spans="1:15" ht="15.75" customHeight="1" x14ac:dyDescent="0.25">
      <c r="A19" s="25">
        <v>1</v>
      </c>
      <c r="B19" s="26" t="s">
        <v>33</v>
      </c>
      <c r="C19" s="27" t="s">
        <v>19</v>
      </c>
      <c r="D19" s="25">
        <v>49</v>
      </c>
      <c r="E19" s="25">
        <v>1985</v>
      </c>
      <c r="F19" s="28">
        <f t="shared" ref="F19:F47" si="1">7.77*1.18</f>
        <v>9.1685999999999996</v>
      </c>
      <c r="G19" s="28">
        <f t="shared" ref="G19:G47" si="2">3.9*1.18</f>
        <v>4.6019999999999994</v>
      </c>
      <c r="H19" s="29">
        <f t="shared" ref="H19:H47" si="3">F19+G19</f>
        <v>13.770599999999998</v>
      </c>
      <c r="I19" s="30" t="s">
        <v>12</v>
      </c>
      <c r="J19" s="3"/>
      <c r="K19" s="4"/>
      <c r="L19" s="3"/>
      <c r="M19" s="3"/>
      <c r="N19" s="31"/>
      <c r="O19" s="31"/>
    </row>
    <row r="20" spans="1:15" ht="15.75" customHeight="1" x14ac:dyDescent="0.25">
      <c r="A20" s="25">
        <f>A19+1</f>
        <v>2</v>
      </c>
      <c r="B20" s="26" t="s">
        <v>34</v>
      </c>
      <c r="C20" s="27" t="s">
        <v>35</v>
      </c>
      <c r="D20" s="25">
        <v>36</v>
      </c>
      <c r="E20" s="25">
        <v>1972</v>
      </c>
      <c r="F20" s="28">
        <f t="shared" si="1"/>
        <v>9.1685999999999996</v>
      </c>
      <c r="G20" s="28">
        <f t="shared" si="2"/>
        <v>4.6019999999999994</v>
      </c>
      <c r="H20" s="29">
        <f t="shared" si="3"/>
        <v>13.770599999999998</v>
      </c>
      <c r="I20" s="30" t="s">
        <v>12</v>
      </c>
      <c r="J20" s="3"/>
      <c r="K20" s="4"/>
      <c r="L20" s="3"/>
      <c r="M20" s="3"/>
      <c r="N20" s="31"/>
      <c r="O20" s="31"/>
    </row>
    <row r="21" spans="1:15" s="45" customFormat="1" ht="15.75" customHeight="1" x14ac:dyDescent="0.25">
      <c r="A21" s="25">
        <f t="shared" ref="A21:A47" si="4">A20+1</f>
        <v>3</v>
      </c>
      <c r="B21" s="26" t="s">
        <v>36</v>
      </c>
      <c r="C21" s="27" t="s">
        <v>35</v>
      </c>
      <c r="D21" s="25">
        <v>39</v>
      </c>
      <c r="E21" s="25">
        <v>1984</v>
      </c>
      <c r="F21" s="28">
        <f>9.414*1.18</f>
        <v>11.108519999999999</v>
      </c>
      <c r="G21" s="28">
        <f>3.95*1.18</f>
        <v>4.6609999999999996</v>
      </c>
      <c r="H21" s="29">
        <f t="shared" si="3"/>
        <v>15.769519999999998</v>
      </c>
      <c r="I21" s="30" t="s">
        <v>21</v>
      </c>
      <c r="J21" s="43"/>
      <c r="K21" s="42"/>
      <c r="L21" s="43"/>
      <c r="M21" s="43"/>
      <c r="N21" s="44"/>
      <c r="O21" s="44"/>
    </row>
    <row r="22" spans="1:15" ht="15.75" customHeight="1" x14ac:dyDescent="0.25">
      <c r="A22" s="25">
        <f t="shared" si="4"/>
        <v>4</v>
      </c>
      <c r="B22" s="26" t="s">
        <v>37</v>
      </c>
      <c r="C22" s="27" t="s">
        <v>38</v>
      </c>
      <c r="D22" s="25">
        <v>32</v>
      </c>
      <c r="E22" s="25">
        <v>1971</v>
      </c>
      <c r="F22" s="28">
        <f t="shared" si="1"/>
        <v>9.1685999999999996</v>
      </c>
      <c r="G22" s="28">
        <f t="shared" si="2"/>
        <v>4.6019999999999994</v>
      </c>
      <c r="H22" s="29">
        <f t="shared" si="3"/>
        <v>13.770599999999998</v>
      </c>
      <c r="I22" s="30" t="s">
        <v>12</v>
      </c>
      <c r="J22" s="3"/>
      <c r="K22" s="4"/>
      <c r="L22" s="3"/>
      <c r="M22" s="3"/>
      <c r="N22" s="31"/>
      <c r="O22" s="31"/>
    </row>
    <row r="23" spans="1:15" ht="15.75" customHeight="1" x14ac:dyDescent="0.25">
      <c r="A23" s="25">
        <f t="shared" si="4"/>
        <v>5</v>
      </c>
      <c r="B23" s="26" t="s">
        <v>39</v>
      </c>
      <c r="C23" s="27" t="s">
        <v>38</v>
      </c>
      <c r="D23" s="25">
        <v>34</v>
      </c>
      <c r="E23" s="25">
        <v>1972</v>
      </c>
      <c r="F23" s="28">
        <f t="shared" si="1"/>
        <v>9.1685999999999996</v>
      </c>
      <c r="G23" s="28">
        <f t="shared" si="2"/>
        <v>4.6019999999999994</v>
      </c>
      <c r="H23" s="29">
        <f t="shared" si="3"/>
        <v>13.770599999999998</v>
      </c>
      <c r="I23" s="30" t="s">
        <v>12</v>
      </c>
      <c r="J23" s="3"/>
      <c r="K23" s="4"/>
      <c r="L23" s="3"/>
      <c r="M23" s="3"/>
      <c r="N23" s="31"/>
      <c r="O23" s="31"/>
    </row>
    <row r="24" spans="1:15" ht="15.75" customHeight="1" x14ac:dyDescent="0.25">
      <c r="A24" s="25">
        <f t="shared" si="4"/>
        <v>6</v>
      </c>
      <c r="B24" s="26" t="s">
        <v>40</v>
      </c>
      <c r="C24" s="27" t="s">
        <v>38</v>
      </c>
      <c r="D24" s="25">
        <v>36</v>
      </c>
      <c r="E24" s="25">
        <v>1972</v>
      </c>
      <c r="F24" s="28">
        <f t="shared" si="1"/>
        <v>9.1685999999999996</v>
      </c>
      <c r="G24" s="28">
        <f t="shared" si="2"/>
        <v>4.6019999999999994</v>
      </c>
      <c r="H24" s="29">
        <f t="shared" si="3"/>
        <v>13.770599999999998</v>
      </c>
      <c r="I24" s="30" t="s">
        <v>12</v>
      </c>
      <c r="J24" s="3"/>
      <c r="K24" s="4"/>
      <c r="L24" s="3"/>
      <c r="M24" s="3"/>
      <c r="N24" s="31"/>
      <c r="O24" s="31"/>
    </row>
    <row r="25" spans="1:15" s="45" customFormat="1" ht="15.75" customHeight="1" x14ac:dyDescent="0.25">
      <c r="A25" s="25">
        <f t="shared" si="4"/>
        <v>7</v>
      </c>
      <c r="B25" s="26" t="s">
        <v>41</v>
      </c>
      <c r="C25" s="27" t="s">
        <v>11</v>
      </c>
      <c r="D25" s="25">
        <v>3</v>
      </c>
      <c r="E25" s="25">
        <v>1978</v>
      </c>
      <c r="F25" s="28">
        <f>9.414*1.18</f>
        <v>11.108519999999999</v>
      </c>
      <c r="G25" s="28">
        <f>3.95*1.18</f>
        <v>4.6609999999999996</v>
      </c>
      <c r="H25" s="29">
        <f t="shared" si="3"/>
        <v>15.769519999999998</v>
      </c>
      <c r="I25" s="30" t="s">
        <v>21</v>
      </c>
      <c r="J25" s="43"/>
      <c r="K25" s="42"/>
      <c r="L25" s="43"/>
      <c r="M25" s="43"/>
      <c r="N25" s="44"/>
      <c r="O25" s="44"/>
    </row>
    <row r="26" spans="1:15" ht="15.75" customHeight="1" x14ac:dyDescent="0.25">
      <c r="A26" s="25">
        <f t="shared" si="4"/>
        <v>8</v>
      </c>
      <c r="B26" s="26" t="s">
        <v>42</v>
      </c>
      <c r="C26" s="27" t="s">
        <v>11</v>
      </c>
      <c r="D26" s="25">
        <v>10</v>
      </c>
      <c r="E26" s="25">
        <v>1972</v>
      </c>
      <c r="F26" s="28">
        <f t="shared" si="1"/>
        <v>9.1685999999999996</v>
      </c>
      <c r="G26" s="28">
        <f t="shared" si="2"/>
        <v>4.6019999999999994</v>
      </c>
      <c r="H26" s="29">
        <f t="shared" si="3"/>
        <v>13.770599999999998</v>
      </c>
      <c r="I26" s="30" t="s">
        <v>12</v>
      </c>
      <c r="J26" s="3"/>
      <c r="K26" s="4"/>
      <c r="L26" s="3"/>
      <c r="M26" s="3"/>
      <c r="N26" s="31"/>
      <c r="O26" s="31"/>
    </row>
    <row r="27" spans="1:15" ht="15.75" customHeight="1" x14ac:dyDescent="0.25">
      <c r="A27" s="25">
        <f t="shared" si="4"/>
        <v>9</v>
      </c>
      <c r="B27" s="26" t="s">
        <v>43</v>
      </c>
      <c r="C27" s="27" t="s">
        <v>11</v>
      </c>
      <c r="D27" s="25">
        <v>11</v>
      </c>
      <c r="E27" s="25">
        <v>1977</v>
      </c>
      <c r="F27" s="28">
        <f t="shared" si="1"/>
        <v>9.1685999999999996</v>
      </c>
      <c r="G27" s="28">
        <f t="shared" si="2"/>
        <v>4.6019999999999994</v>
      </c>
      <c r="H27" s="29">
        <f t="shared" si="3"/>
        <v>13.770599999999998</v>
      </c>
      <c r="I27" s="30" t="s">
        <v>12</v>
      </c>
      <c r="J27" s="3"/>
      <c r="K27" s="4"/>
      <c r="L27" s="3"/>
      <c r="M27" s="3"/>
      <c r="N27" s="31"/>
      <c r="O27" s="31"/>
    </row>
    <row r="28" spans="1:15" ht="15.75" customHeight="1" x14ac:dyDescent="0.25">
      <c r="A28" s="25">
        <f t="shared" si="4"/>
        <v>10</v>
      </c>
      <c r="B28" s="26" t="s">
        <v>44</v>
      </c>
      <c r="C28" s="27" t="s">
        <v>11</v>
      </c>
      <c r="D28" s="25">
        <v>12</v>
      </c>
      <c r="E28" s="25">
        <v>1972</v>
      </c>
      <c r="F28" s="28">
        <f t="shared" si="1"/>
        <v>9.1685999999999996</v>
      </c>
      <c r="G28" s="28">
        <f t="shared" si="2"/>
        <v>4.6019999999999994</v>
      </c>
      <c r="H28" s="29">
        <f t="shared" si="3"/>
        <v>13.770599999999998</v>
      </c>
      <c r="I28" s="30" t="s">
        <v>12</v>
      </c>
      <c r="J28" s="3"/>
      <c r="K28" s="4"/>
      <c r="L28" s="3"/>
      <c r="M28" s="3"/>
      <c r="N28" s="31"/>
      <c r="O28" s="31"/>
    </row>
    <row r="29" spans="1:15" ht="15.75" customHeight="1" x14ac:dyDescent="0.25">
      <c r="A29" s="25">
        <f t="shared" si="4"/>
        <v>11</v>
      </c>
      <c r="B29" s="26" t="s">
        <v>45</v>
      </c>
      <c r="C29" s="27" t="s">
        <v>11</v>
      </c>
      <c r="D29" s="25">
        <v>13</v>
      </c>
      <c r="E29" s="25">
        <v>1976</v>
      </c>
      <c r="F29" s="28">
        <f t="shared" si="1"/>
        <v>9.1685999999999996</v>
      </c>
      <c r="G29" s="28">
        <f t="shared" si="2"/>
        <v>4.6019999999999994</v>
      </c>
      <c r="H29" s="29">
        <f t="shared" si="3"/>
        <v>13.770599999999998</v>
      </c>
      <c r="I29" s="30" t="s">
        <v>12</v>
      </c>
      <c r="J29" s="3"/>
      <c r="K29" s="4"/>
      <c r="L29" s="3"/>
      <c r="M29" s="3"/>
      <c r="N29" s="31"/>
      <c r="O29" s="31"/>
    </row>
    <row r="30" spans="1:15" ht="15.75" customHeight="1" x14ac:dyDescent="0.25">
      <c r="A30" s="25">
        <f t="shared" si="4"/>
        <v>12</v>
      </c>
      <c r="B30" s="26" t="s">
        <v>46</v>
      </c>
      <c r="C30" s="27" t="s">
        <v>47</v>
      </c>
      <c r="D30" s="25">
        <v>1</v>
      </c>
      <c r="E30" s="25">
        <v>1972</v>
      </c>
      <c r="F30" s="28">
        <f t="shared" si="1"/>
        <v>9.1685999999999996</v>
      </c>
      <c r="G30" s="28">
        <f t="shared" si="2"/>
        <v>4.6019999999999994</v>
      </c>
      <c r="H30" s="29">
        <f t="shared" si="3"/>
        <v>13.770599999999998</v>
      </c>
      <c r="I30" s="30" t="s">
        <v>12</v>
      </c>
      <c r="J30" s="3"/>
      <c r="K30" s="4"/>
      <c r="L30" s="3"/>
      <c r="M30" s="3"/>
      <c r="N30" s="31"/>
      <c r="O30" s="31"/>
    </row>
    <row r="31" spans="1:15" ht="15.75" customHeight="1" x14ac:dyDescent="0.25">
      <c r="A31" s="25">
        <f t="shared" si="4"/>
        <v>13</v>
      </c>
      <c r="B31" s="26" t="s">
        <v>48</v>
      </c>
      <c r="C31" s="27" t="s">
        <v>47</v>
      </c>
      <c r="D31" s="25">
        <v>3</v>
      </c>
      <c r="E31" s="25">
        <v>1971</v>
      </c>
      <c r="F31" s="28">
        <f t="shared" si="1"/>
        <v>9.1685999999999996</v>
      </c>
      <c r="G31" s="28">
        <f t="shared" si="2"/>
        <v>4.6019999999999994</v>
      </c>
      <c r="H31" s="29">
        <f t="shared" si="3"/>
        <v>13.770599999999998</v>
      </c>
      <c r="I31" s="30" t="s">
        <v>12</v>
      </c>
      <c r="J31" s="3"/>
      <c r="K31" s="4"/>
      <c r="L31" s="3"/>
      <c r="M31" s="3"/>
      <c r="N31" s="31"/>
      <c r="O31" s="31"/>
    </row>
    <row r="32" spans="1:15" ht="15.75" customHeight="1" x14ac:dyDescent="0.25">
      <c r="A32" s="25">
        <f t="shared" si="4"/>
        <v>14</v>
      </c>
      <c r="B32" s="26" t="s">
        <v>49</v>
      </c>
      <c r="C32" s="27" t="s">
        <v>47</v>
      </c>
      <c r="D32" s="25">
        <v>11</v>
      </c>
      <c r="E32" s="25">
        <v>1971</v>
      </c>
      <c r="F32" s="28">
        <f t="shared" si="1"/>
        <v>9.1685999999999996</v>
      </c>
      <c r="G32" s="28">
        <f t="shared" si="2"/>
        <v>4.6019999999999994</v>
      </c>
      <c r="H32" s="29">
        <f t="shared" si="3"/>
        <v>13.770599999999998</v>
      </c>
      <c r="I32" s="30" t="s">
        <v>12</v>
      </c>
      <c r="J32" s="3"/>
      <c r="K32" s="4"/>
      <c r="L32" s="3"/>
      <c r="M32" s="3"/>
      <c r="N32" s="31"/>
      <c r="O32" s="31"/>
    </row>
    <row r="33" spans="1:15" ht="15.75" customHeight="1" x14ac:dyDescent="0.25">
      <c r="A33" s="25">
        <f t="shared" si="4"/>
        <v>15</v>
      </c>
      <c r="B33" s="26" t="s">
        <v>50</v>
      </c>
      <c r="C33" s="27" t="s">
        <v>51</v>
      </c>
      <c r="D33" s="25">
        <v>11</v>
      </c>
      <c r="E33" s="25">
        <v>1977</v>
      </c>
      <c r="F33" s="28">
        <f t="shared" si="1"/>
        <v>9.1685999999999996</v>
      </c>
      <c r="G33" s="28">
        <f t="shared" si="2"/>
        <v>4.6019999999999994</v>
      </c>
      <c r="H33" s="29">
        <f t="shared" si="3"/>
        <v>13.770599999999998</v>
      </c>
      <c r="I33" s="30" t="s">
        <v>12</v>
      </c>
      <c r="J33" s="3"/>
      <c r="K33" s="4"/>
      <c r="L33" s="3"/>
      <c r="M33" s="3"/>
      <c r="N33" s="31"/>
      <c r="O33" s="31"/>
    </row>
    <row r="34" spans="1:15" ht="15.75" customHeight="1" x14ac:dyDescent="0.25">
      <c r="A34" s="25">
        <f t="shared" si="4"/>
        <v>16</v>
      </c>
      <c r="B34" s="26" t="s">
        <v>52</v>
      </c>
      <c r="C34" s="27" t="s">
        <v>51</v>
      </c>
      <c r="D34" s="25">
        <v>13</v>
      </c>
      <c r="E34" s="25">
        <v>1977</v>
      </c>
      <c r="F34" s="28">
        <f t="shared" si="1"/>
        <v>9.1685999999999996</v>
      </c>
      <c r="G34" s="28">
        <f t="shared" si="2"/>
        <v>4.6019999999999994</v>
      </c>
      <c r="H34" s="29">
        <f t="shared" si="3"/>
        <v>13.770599999999998</v>
      </c>
      <c r="I34" s="30" t="s">
        <v>12</v>
      </c>
      <c r="J34" s="3"/>
      <c r="K34" s="4"/>
      <c r="L34" s="3"/>
      <c r="M34" s="3"/>
      <c r="N34" s="31"/>
      <c r="O34" s="31"/>
    </row>
    <row r="35" spans="1:15" ht="15.75" customHeight="1" x14ac:dyDescent="0.25">
      <c r="A35" s="25">
        <f t="shared" si="4"/>
        <v>17</v>
      </c>
      <c r="B35" s="26" t="s">
        <v>53</v>
      </c>
      <c r="C35" s="27" t="s">
        <v>51</v>
      </c>
      <c r="D35" s="25">
        <v>14</v>
      </c>
      <c r="E35" s="25">
        <v>1984</v>
      </c>
      <c r="F35" s="28">
        <f t="shared" si="1"/>
        <v>9.1685999999999996</v>
      </c>
      <c r="G35" s="28">
        <f t="shared" si="2"/>
        <v>4.6019999999999994</v>
      </c>
      <c r="H35" s="29">
        <f t="shared" si="3"/>
        <v>13.770599999999998</v>
      </c>
      <c r="I35" s="30" t="s">
        <v>12</v>
      </c>
      <c r="J35" s="3"/>
      <c r="K35" s="4"/>
      <c r="L35" s="3"/>
      <c r="M35" s="3"/>
      <c r="N35" s="31"/>
      <c r="O35" s="31"/>
    </row>
    <row r="36" spans="1:15" ht="15.75" customHeight="1" x14ac:dyDescent="0.25">
      <c r="A36" s="25">
        <f t="shared" si="4"/>
        <v>18</v>
      </c>
      <c r="B36" s="26" t="s">
        <v>54</v>
      </c>
      <c r="C36" s="27" t="s">
        <v>51</v>
      </c>
      <c r="D36" s="25">
        <v>17</v>
      </c>
      <c r="E36" s="25">
        <v>1980</v>
      </c>
      <c r="F36" s="28">
        <f t="shared" si="1"/>
        <v>9.1685999999999996</v>
      </c>
      <c r="G36" s="28">
        <f t="shared" si="2"/>
        <v>4.6019999999999994</v>
      </c>
      <c r="H36" s="29">
        <f t="shared" si="3"/>
        <v>13.770599999999998</v>
      </c>
      <c r="I36" s="30" t="s">
        <v>12</v>
      </c>
      <c r="J36" s="3"/>
      <c r="K36" s="4"/>
      <c r="L36" s="3"/>
      <c r="M36" s="3"/>
      <c r="N36" s="31"/>
      <c r="O36" s="31"/>
    </row>
    <row r="37" spans="1:15" ht="15.75" customHeight="1" x14ac:dyDescent="0.25">
      <c r="A37" s="25">
        <f t="shared" si="4"/>
        <v>19</v>
      </c>
      <c r="B37" s="26" t="s">
        <v>55</v>
      </c>
      <c r="C37" s="27" t="s">
        <v>29</v>
      </c>
      <c r="D37" s="25">
        <v>2</v>
      </c>
      <c r="E37" s="25">
        <v>1974</v>
      </c>
      <c r="F37" s="28">
        <f t="shared" si="1"/>
        <v>9.1685999999999996</v>
      </c>
      <c r="G37" s="28">
        <f t="shared" si="2"/>
        <v>4.6019999999999994</v>
      </c>
      <c r="H37" s="29">
        <f t="shared" si="3"/>
        <v>13.770599999999998</v>
      </c>
      <c r="I37" s="30" t="s">
        <v>12</v>
      </c>
      <c r="J37" s="3"/>
      <c r="K37" s="4"/>
      <c r="L37" s="3"/>
      <c r="M37" s="3"/>
      <c r="N37" s="31"/>
      <c r="O37" s="31"/>
    </row>
    <row r="38" spans="1:15" ht="15.75" customHeight="1" x14ac:dyDescent="0.25">
      <c r="A38" s="25">
        <f>A37+1</f>
        <v>20</v>
      </c>
      <c r="B38" s="26" t="s">
        <v>56</v>
      </c>
      <c r="C38" s="27" t="s">
        <v>29</v>
      </c>
      <c r="D38" s="25">
        <v>3</v>
      </c>
      <c r="E38" s="25">
        <v>1971</v>
      </c>
      <c r="F38" s="28">
        <f t="shared" si="1"/>
        <v>9.1685999999999996</v>
      </c>
      <c r="G38" s="28">
        <f t="shared" si="2"/>
        <v>4.6019999999999994</v>
      </c>
      <c r="H38" s="29">
        <f t="shared" si="3"/>
        <v>13.770599999999998</v>
      </c>
      <c r="I38" s="30" t="s">
        <v>12</v>
      </c>
      <c r="J38" s="3"/>
      <c r="K38" s="4"/>
      <c r="L38" s="3"/>
      <c r="M38" s="3"/>
      <c r="N38" s="31"/>
      <c r="O38" s="31"/>
    </row>
    <row r="39" spans="1:15" ht="15.75" customHeight="1" x14ac:dyDescent="0.25">
      <c r="A39" s="25">
        <f t="shared" si="4"/>
        <v>21</v>
      </c>
      <c r="B39" s="26" t="s">
        <v>57</v>
      </c>
      <c r="C39" s="27" t="s">
        <v>29</v>
      </c>
      <c r="D39" s="25">
        <v>4</v>
      </c>
      <c r="E39" s="25">
        <v>1975</v>
      </c>
      <c r="F39" s="28">
        <f t="shared" si="1"/>
        <v>9.1685999999999996</v>
      </c>
      <c r="G39" s="28">
        <f t="shared" si="2"/>
        <v>4.6019999999999994</v>
      </c>
      <c r="H39" s="29">
        <f t="shared" si="3"/>
        <v>13.770599999999998</v>
      </c>
      <c r="I39" s="30" t="s">
        <v>12</v>
      </c>
      <c r="J39" s="3"/>
      <c r="K39" s="4"/>
      <c r="L39" s="3"/>
      <c r="M39" s="3"/>
      <c r="N39" s="31"/>
      <c r="O39" s="31"/>
    </row>
    <row r="40" spans="1:15" ht="15.75" customHeight="1" x14ac:dyDescent="0.25">
      <c r="A40" s="25">
        <f>A39+1</f>
        <v>22</v>
      </c>
      <c r="B40" s="26" t="s">
        <v>58</v>
      </c>
      <c r="C40" s="27" t="s">
        <v>29</v>
      </c>
      <c r="D40" s="25">
        <v>5</v>
      </c>
      <c r="E40" s="25">
        <v>1971</v>
      </c>
      <c r="F40" s="28">
        <f t="shared" si="1"/>
        <v>9.1685999999999996</v>
      </c>
      <c r="G40" s="28">
        <f t="shared" si="2"/>
        <v>4.6019999999999994</v>
      </c>
      <c r="H40" s="29">
        <f t="shared" si="3"/>
        <v>13.770599999999998</v>
      </c>
      <c r="I40" s="30" t="s">
        <v>12</v>
      </c>
      <c r="J40" s="3"/>
      <c r="K40" s="4"/>
      <c r="L40" s="3"/>
      <c r="M40" s="3"/>
      <c r="N40" s="31"/>
      <c r="O40" s="31"/>
    </row>
    <row r="41" spans="1:15" ht="15.75" customHeight="1" x14ac:dyDescent="0.25">
      <c r="A41" s="25">
        <f>A40+1</f>
        <v>23</v>
      </c>
      <c r="B41" s="26" t="s">
        <v>59</v>
      </c>
      <c r="C41" s="27" t="s">
        <v>29</v>
      </c>
      <c r="D41" s="25">
        <v>6</v>
      </c>
      <c r="E41" s="25">
        <v>1975</v>
      </c>
      <c r="F41" s="28">
        <f t="shared" si="1"/>
        <v>9.1685999999999996</v>
      </c>
      <c r="G41" s="28">
        <f t="shared" si="2"/>
        <v>4.6019999999999994</v>
      </c>
      <c r="H41" s="29">
        <f t="shared" si="3"/>
        <v>13.770599999999998</v>
      </c>
      <c r="I41" s="30" t="s">
        <v>12</v>
      </c>
      <c r="J41" s="3"/>
      <c r="K41" s="4"/>
      <c r="L41" s="3"/>
      <c r="M41" s="3"/>
      <c r="N41" s="31"/>
      <c r="O41" s="31"/>
    </row>
    <row r="42" spans="1:15" ht="15.75" customHeight="1" x14ac:dyDescent="0.25">
      <c r="A42" s="25">
        <f t="shared" si="4"/>
        <v>24</v>
      </c>
      <c r="B42" s="26" t="s">
        <v>60</v>
      </c>
      <c r="C42" s="27" t="s">
        <v>29</v>
      </c>
      <c r="D42" s="25">
        <v>9</v>
      </c>
      <c r="E42" s="25">
        <v>1972</v>
      </c>
      <c r="F42" s="28">
        <f t="shared" si="1"/>
        <v>9.1685999999999996</v>
      </c>
      <c r="G42" s="28">
        <f t="shared" si="2"/>
        <v>4.6019999999999994</v>
      </c>
      <c r="H42" s="29">
        <f t="shared" si="3"/>
        <v>13.770599999999998</v>
      </c>
      <c r="I42" s="30" t="s">
        <v>12</v>
      </c>
      <c r="J42" s="3"/>
      <c r="K42" s="4"/>
      <c r="L42" s="3"/>
      <c r="M42" s="3"/>
      <c r="N42" s="31"/>
      <c r="O42" s="31"/>
    </row>
    <row r="43" spans="1:15" ht="15.75" customHeight="1" x14ac:dyDescent="0.25">
      <c r="A43" s="25">
        <f t="shared" si="4"/>
        <v>25</v>
      </c>
      <c r="B43" s="26" t="s">
        <v>61</v>
      </c>
      <c r="C43" s="27" t="s">
        <v>29</v>
      </c>
      <c r="D43" s="25">
        <v>11</v>
      </c>
      <c r="E43" s="25">
        <v>1972</v>
      </c>
      <c r="F43" s="28">
        <f t="shared" si="1"/>
        <v>9.1685999999999996</v>
      </c>
      <c r="G43" s="28">
        <f t="shared" si="2"/>
        <v>4.6019999999999994</v>
      </c>
      <c r="H43" s="29">
        <f t="shared" si="3"/>
        <v>13.770599999999998</v>
      </c>
      <c r="I43" s="30" t="s">
        <v>12</v>
      </c>
      <c r="J43" s="3"/>
      <c r="K43" s="4"/>
      <c r="L43" s="3"/>
      <c r="M43" s="3"/>
      <c r="N43" s="31"/>
      <c r="O43" s="31"/>
    </row>
    <row r="44" spans="1:15" ht="15.75" customHeight="1" x14ac:dyDescent="0.25">
      <c r="A44" s="25">
        <f t="shared" si="4"/>
        <v>26</v>
      </c>
      <c r="B44" s="26" t="s">
        <v>62</v>
      </c>
      <c r="C44" s="27" t="s">
        <v>29</v>
      </c>
      <c r="D44" s="25" t="s">
        <v>63</v>
      </c>
      <c r="E44" s="25">
        <v>1973</v>
      </c>
      <c r="F44" s="28">
        <f t="shared" si="1"/>
        <v>9.1685999999999996</v>
      </c>
      <c r="G44" s="28">
        <f t="shared" si="2"/>
        <v>4.6019999999999994</v>
      </c>
      <c r="H44" s="29">
        <f t="shared" si="3"/>
        <v>13.770599999999998</v>
      </c>
      <c r="I44" s="30" t="s">
        <v>12</v>
      </c>
      <c r="J44" s="3"/>
      <c r="K44" s="4"/>
      <c r="L44" s="3"/>
      <c r="M44" s="3"/>
      <c r="N44" s="31"/>
      <c r="O44" s="31"/>
    </row>
    <row r="45" spans="1:15" ht="15.75" customHeight="1" x14ac:dyDescent="0.25">
      <c r="A45" s="25">
        <f t="shared" si="4"/>
        <v>27</v>
      </c>
      <c r="B45" s="26" t="s">
        <v>64</v>
      </c>
      <c r="C45" s="27" t="s">
        <v>29</v>
      </c>
      <c r="D45" s="25">
        <v>19</v>
      </c>
      <c r="E45" s="25">
        <v>1977</v>
      </c>
      <c r="F45" s="28">
        <f t="shared" si="1"/>
        <v>9.1685999999999996</v>
      </c>
      <c r="G45" s="28">
        <f t="shared" si="2"/>
        <v>4.6019999999999994</v>
      </c>
      <c r="H45" s="29">
        <f t="shared" si="3"/>
        <v>13.770599999999998</v>
      </c>
      <c r="I45" s="30" t="s">
        <v>12</v>
      </c>
      <c r="J45" s="3"/>
      <c r="K45" s="4"/>
      <c r="L45" s="3"/>
      <c r="M45" s="3"/>
      <c r="N45" s="31"/>
      <c r="O45" s="31"/>
    </row>
    <row r="46" spans="1:15" ht="15.75" customHeight="1" x14ac:dyDescent="0.25">
      <c r="A46" s="25">
        <f t="shared" si="4"/>
        <v>28</v>
      </c>
      <c r="B46" s="26" t="s">
        <v>65</v>
      </c>
      <c r="C46" s="27" t="s">
        <v>29</v>
      </c>
      <c r="D46" s="25">
        <v>23</v>
      </c>
      <c r="E46" s="25">
        <v>1979</v>
      </c>
      <c r="F46" s="28">
        <f t="shared" si="1"/>
        <v>9.1685999999999996</v>
      </c>
      <c r="G46" s="28">
        <f t="shared" si="2"/>
        <v>4.6019999999999994</v>
      </c>
      <c r="H46" s="29">
        <f t="shared" si="3"/>
        <v>13.770599999999998</v>
      </c>
      <c r="I46" s="30" t="s">
        <v>12</v>
      </c>
      <c r="J46" s="3"/>
      <c r="K46" s="4"/>
      <c r="L46" s="3"/>
      <c r="M46" s="3"/>
      <c r="N46" s="31"/>
      <c r="O46" s="31"/>
    </row>
    <row r="47" spans="1:15" ht="15.75" customHeight="1" x14ac:dyDescent="0.25">
      <c r="A47" s="25">
        <f t="shared" si="4"/>
        <v>29</v>
      </c>
      <c r="B47" s="26" t="s">
        <v>66</v>
      </c>
      <c r="C47" s="27" t="s">
        <v>29</v>
      </c>
      <c r="D47" s="25">
        <v>25</v>
      </c>
      <c r="E47" s="25">
        <v>1978</v>
      </c>
      <c r="F47" s="28">
        <f t="shared" si="1"/>
        <v>9.1685999999999996</v>
      </c>
      <c r="G47" s="28">
        <f t="shared" si="2"/>
        <v>4.6019999999999994</v>
      </c>
      <c r="H47" s="29">
        <f t="shared" si="3"/>
        <v>13.770599999999998</v>
      </c>
      <c r="I47" s="30" t="s">
        <v>12</v>
      </c>
      <c r="J47" s="3"/>
      <c r="K47" s="4"/>
      <c r="L47" s="3"/>
      <c r="M47" s="3"/>
      <c r="N47" s="31"/>
      <c r="O47" s="31"/>
    </row>
    <row r="48" spans="1:15" ht="15.75" customHeight="1" x14ac:dyDescent="0.25">
      <c r="A48" s="48" t="s">
        <v>67</v>
      </c>
      <c r="B48" s="49"/>
      <c r="C48" s="49"/>
      <c r="D48" s="49"/>
      <c r="E48" s="25"/>
      <c r="F48" s="29"/>
      <c r="G48" s="29"/>
      <c r="H48" s="29"/>
      <c r="I48" s="30"/>
      <c r="J48" s="3"/>
      <c r="K48" s="4"/>
      <c r="L48" s="3"/>
      <c r="M48" s="3"/>
      <c r="N48" s="31"/>
      <c r="O48" s="31"/>
    </row>
    <row r="49" spans="1:15" s="37" customFormat="1" ht="15.75" customHeight="1" x14ac:dyDescent="0.25">
      <c r="A49" s="32" t="s">
        <v>68</v>
      </c>
      <c r="B49" s="32"/>
      <c r="C49" s="32"/>
      <c r="D49" s="32"/>
      <c r="E49" s="32"/>
      <c r="F49" s="33"/>
      <c r="G49" s="33"/>
      <c r="H49" s="33"/>
      <c r="I49" s="34"/>
      <c r="J49" s="35"/>
      <c r="K49" s="36"/>
      <c r="L49" s="35"/>
      <c r="M49" s="35"/>
      <c r="N49" s="31"/>
      <c r="O49" s="44"/>
    </row>
    <row r="50" spans="1:15" s="37" customFormat="1" ht="15.75" customHeight="1" x14ac:dyDescent="0.25">
      <c r="A50" s="32" t="s">
        <v>69</v>
      </c>
      <c r="B50" s="50"/>
      <c r="C50" s="32"/>
      <c r="D50" s="25"/>
      <c r="E50" s="25"/>
      <c r="F50" s="51"/>
      <c r="G50" s="51"/>
      <c r="H50" s="33"/>
      <c r="I50" s="34"/>
      <c r="J50" s="35"/>
      <c r="K50" s="36"/>
      <c r="L50" s="35"/>
      <c r="M50" s="35"/>
      <c r="N50" s="31"/>
      <c r="O50" s="44"/>
    </row>
    <row r="51" spans="1:15" s="37" customFormat="1" ht="15.75" customHeight="1" x14ac:dyDescent="0.25">
      <c r="A51" s="52" t="s">
        <v>70</v>
      </c>
      <c r="B51" s="52"/>
      <c r="C51" s="52"/>
      <c r="D51" s="52"/>
      <c r="E51" s="52"/>
      <c r="F51" s="52"/>
      <c r="G51" s="52"/>
      <c r="H51" s="53"/>
      <c r="I51" s="54"/>
      <c r="J51" s="35"/>
      <c r="K51" s="36"/>
      <c r="L51" s="35"/>
      <c r="M51" s="35"/>
      <c r="N51" s="31"/>
      <c r="O51" s="44"/>
    </row>
    <row r="52" spans="1:15" s="37" customFormat="1" ht="15.75" customHeight="1" x14ac:dyDescent="0.25">
      <c r="A52" s="38" t="s">
        <v>71</v>
      </c>
      <c r="B52" s="38"/>
      <c r="C52" s="38"/>
      <c r="D52" s="38"/>
      <c r="E52" s="38"/>
      <c r="F52" s="38"/>
      <c r="G52" s="38"/>
      <c r="H52" s="39"/>
      <c r="I52" s="40"/>
      <c r="J52" s="35"/>
      <c r="K52" s="36"/>
      <c r="L52" s="35"/>
      <c r="M52" s="35"/>
      <c r="N52" s="31"/>
      <c r="O52" s="44"/>
    </row>
    <row r="53" spans="1:15" s="37" customFormat="1" ht="15.75" customHeight="1" x14ac:dyDescent="0.25">
      <c r="A53" s="55" t="s">
        <v>72</v>
      </c>
      <c r="B53" s="25"/>
      <c r="C53" s="25"/>
      <c r="D53" s="25"/>
      <c r="E53" s="25"/>
      <c r="F53" s="29"/>
      <c r="G53" s="29"/>
      <c r="H53" s="29"/>
      <c r="I53" s="30"/>
      <c r="J53" s="35"/>
      <c r="K53" s="36"/>
      <c r="L53" s="35"/>
      <c r="M53" s="35"/>
      <c r="N53" s="31"/>
      <c r="O53" s="44"/>
    </row>
    <row r="54" spans="1:15" s="37" customFormat="1" ht="15.75" customHeight="1" x14ac:dyDescent="0.25">
      <c r="A54" s="55" t="s">
        <v>73</v>
      </c>
      <c r="B54" s="25"/>
      <c r="C54" s="25"/>
      <c r="D54" s="25"/>
      <c r="E54" s="25"/>
      <c r="F54" s="29"/>
      <c r="G54" s="29"/>
      <c r="H54" s="29"/>
      <c r="I54" s="30"/>
      <c r="J54" s="35"/>
      <c r="K54" s="36"/>
      <c r="L54" s="35"/>
      <c r="M54" s="35"/>
      <c r="N54" s="31"/>
      <c r="O54" s="44"/>
    </row>
    <row r="55" spans="1:15" s="37" customFormat="1" ht="15.75" customHeight="1" x14ac:dyDescent="0.25">
      <c r="A55" s="32" t="s">
        <v>74</v>
      </c>
      <c r="B55" s="50"/>
      <c r="C55" s="32"/>
      <c r="D55" s="49"/>
      <c r="E55" s="49"/>
      <c r="F55" s="33"/>
      <c r="G55" s="33"/>
      <c r="H55" s="33"/>
      <c r="I55" s="34"/>
      <c r="J55" s="35"/>
      <c r="K55" s="36"/>
      <c r="L55" s="35"/>
      <c r="M55" s="35"/>
      <c r="N55" s="31"/>
      <c r="O55" s="44"/>
    </row>
    <row r="56" spans="1:15" s="37" customFormat="1" ht="15.75" customHeight="1" x14ac:dyDescent="0.25">
      <c r="A56" s="32" t="s">
        <v>75</v>
      </c>
      <c r="B56" s="56"/>
      <c r="C56" s="32"/>
      <c r="D56" s="32"/>
      <c r="E56" s="32"/>
      <c r="F56" s="33"/>
      <c r="G56" s="33"/>
      <c r="H56" s="33"/>
      <c r="I56" s="34"/>
      <c r="J56" s="35"/>
      <c r="K56" s="36"/>
      <c r="L56" s="35"/>
      <c r="M56" s="35"/>
      <c r="N56" s="31"/>
      <c r="O56" s="44"/>
    </row>
    <row r="57" spans="1:15" s="60" customFormat="1" ht="15.75" customHeight="1" x14ac:dyDescent="0.25">
      <c r="A57" s="25">
        <v>1</v>
      </c>
      <c r="B57" s="283"/>
      <c r="C57" s="27" t="s">
        <v>19</v>
      </c>
      <c r="D57" s="25">
        <v>36</v>
      </c>
      <c r="E57" s="25">
        <v>1963</v>
      </c>
      <c r="F57" s="284">
        <f>9.48*1.18</f>
        <v>11.186400000000001</v>
      </c>
      <c r="G57" s="284">
        <f>4.65*1.18</f>
        <v>5.4870000000000001</v>
      </c>
      <c r="H57" s="29">
        <f t="shared" ref="H57:H59" si="5">F57+G57</f>
        <v>16.673400000000001</v>
      </c>
      <c r="I57" s="49" t="s">
        <v>152</v>
      </c>
      <c r="J57" s="46"/>
      <c r="K57" s="57"/>
      <c r="L57" s="58"/>
      <c r="M57" s="43"/>
      <c r="N57" s="44"/>
      <c r="O57" s="59"/>
    </row>
    <row r="58" spans="1:15" s="60" customFormat="1" ht="15.75" customHeight="1" x14ac:dyDescent="0.25">
      <c r="A58" s="25">
        <v>2</v>
      </c>
      <c r="B58" s="283"/>
      <c r="C58" s="27" t="s">
        <v>19</v>
      </c>
      <c r="D58" s="25" t="s">
        <v>76</v>
      </c>
      <c r="E58" s="25">
        <v>1963</v>
      </c>
      <c r="F58" s="284">
        <f>9.48*1.18</f>
        <v>11.186400000000001</v>
      </c>
      <c r="G58" s="284">
        <f>4.65*1.18</f>
        <v>5.4870000000000001</v>
      </c>
      <c r="H58" s="29">
        <f t="shared" si="5"/>
        <v>16.673400000000001</v>
      </c>
      <c r="I58" s="49" t="s">
        <v>152</v>
      </c>
      <c r="J58" s="46"/>
      <c r="K58" s="61"/>
      <c r="L58" s="58"/>
      <c r="M58" s="43"/>
      <c r="N58" s="44"/>
      <c r="O58" s="59"/>
    </row>
    <row r="59" spans="1:15" s="60" customFormat="1" ht="15.75" customHeight="1" x14ac:dyDescent="0.25">
      <c r="A59" s="25">
        <v>3</v>
      </c>
      <c r="B59" s="285"/>
      <c r="C59" s="286" t="s">
        <v>19</v>
      </c>
      <c r="D59" s="287">
        <v>42</v>
      </c>
      <c r="E59" s="287">
        <v>1961</v>
      </c>
      <c r="F59" s="288">
        <f>9.4*1.18</f>
        <v>11.092000000000001</v>
      </c>
      <c r="G59" s="288">
        <f>4.7*1.18</f>
        <v>5.5460000000000003</v>
      </c>
      <c r="H59" s="29">
        <f t="shared" si="5"/>
        <v>16.638000000000002</v>
      </c>
      <c r="I59" s="30" t="s">
        <v>30</v>
      </c>
      <c r="J59" s="46"/>
      <c r="K59" s="61"/>
      <c r="L59" s="58"/>
      <c r="M59" s="43"/>
      <c r="N59" s="47"/>
      <c r="O59" s="59"/>
    </row>
    <row r="60" spans="1:15" s="37" customFormat="1" ht="15.75" customHeight="1" x14ac:dyDescent="0.25">
      <c r="A60" s="48" t="s">
        <v>77</v>
      </c>
      <c r="B60" s="249"/>
      <c r="C60" s="25"/>
      <c r="D60" s="49">
        <f>A59</f>
        <v>3</v>
      </c>
      <c r="E60" s="32"/>
      <c r="F60" s="29"/>
      <c r="G60" s="29"/>
      <c r="H60" s="29"/>
      <c r="I60" s="30"/>
      <c r="J60" s="4"/>
      <c r="K60" s="4"/>
      <c r="L60" s="35"/>
      <c r="M60" s="36"/>
      <c r="N60" s="35"/>
      <c r="O60" s="35"/>
    </row>
    <row r="61" spans="1:15" s="37" customFormat="1" ht="15.75" customHeight="1" x14ac:dyDescent="0.25">
      <c r="A61" s="32" t="s">
        <v>78</v>
      </c>
      <c r="B61" s="56"/>
      <c r="C61" s="32"/>
      <c r="D61" s="32"/>
      <c r="E61" s="32"/>
      <c r="F61" s="33"/>
      <c r="G61" s="33"/>
      <c r="H61" s="33"/>
      <c r="I61" s="34"/>
      <c r="J61" s="35"/>
      <c r="K61" s="36"/>
      <c r="L61" s="35"/>
      <c r="M61" s="35"/>
      <c r="N61" s="35"/>
      <c r="O61" s="35"/>
    </row>
    <row r="62" spans="1:15" ht="15.75" customHeight="1" x14ac:dyDescent="0.25">
      <c r="A62" s="32" t="s">
        <v>79</v>
      </c>
      <c r="B62" s="62"/>
      <c r="C62" s="27"/>
      <c r="D62" s="27"/>
      <c r="E62" s="27"/>
      <c r="F62" s="51"/>
      <c r="G62" s="51"/>
      <c r="H62" s="33"/>
      <c r="I62" s="33"/>
      <c r="J62" s="3"/>
      <c r="K62" s="4"/>
      <c r="L62" s="3"/>
      <c r="M62" s="3"/>
      <c r="N62" s="3"/>
      <c r="O62" s="3"/>
    </row>
    <row r="63" spans="1:15" s="66" customFormat="1" ht="29.25" customHeight="1" x14ac:dyDescent="0.25">
      <c r="A63" s="253" t="s">
        <v>319</v>
      </c>
      <c r="B63" s="254"/>
      <c r="C63" s="255"/>
      <c r="D63" s="63">
        <f>A7+A14+A16+A47+A59</f>
        <v>39</v>
      </c>
      <c r="E63" s="209"/>
      <c r="F63" s="209"/>
      <c r="G63" s="209"/>
      <c r="H63" s="210"/>
      <c r="I63" s="209"/>
      <c r="J63" s="64"/>
      <c r="K63" s="64"/>
      <c r="L63" s="65"/>
      <c r="M63" s="3"/>
      <c r="N63" s="47"/>
      <c r="O63" s="47"/>
    </row>
    <row r="64" spans="1:15" ht="18.75" customHeight="1" x14ac:dyDescent="0.25">
      <c r="J64" s="3"/>
      <c r="K64" s="4"/>
      <c r="L64" s="3"/>
      <c r="M64" s="3"/>
      <c r="N64" s="44"/>
      <c r="O64" s="44"/>
    </row>
    <row r="65" spans="1:15" ht="18.75" customHeight="1" x14ac:dyDescent="0.25">
      <c r="A65" s="68" t="s">
        <v>80</v>
      </c>
      <c r="J65" s="3"/>
      <c r="K65" s="4"/>
      <c r="L65" s="3"/>
      <c r="M65" s="3"/>
      <c r="N65" s="31"/>
      <c r="O65" s="31"/>
    </row>
    <row r="66" spans="1:15" ht="14.25" customHeight="1" x14ac:dyDescent="0.25">
      <c r="J66" s="3"/>
      <c r="K66" s="4"/>
      <c r="L66" s="3"/>
      <c r="M66" s="3"/>
      <c r="N66" s="3"/>
      <c r="O66" s="3"/>
    </row>
    <row r="67" spans="1:15" x14ac:dyDescent="0.25">
      <c r="J67" s="3"/>
      <c r="K67" s="4"/>
      <c r="L67" s="3"/>
      <c r="M67" s="3"/>
      <c r="N67" s="250"/>
      <c r="O67" s="250"/>
    </row>
    <row r="68" spans="1:15" x14ac:dyDescent="0.25">
      <c r="J68" s="3"/>
      <c r="K68" s="4"/>
      <c r="L68" s="3"/>
      <c r="M68" s="3"/>
      <c r="N68" s="31"/>
      <c r="O68" s="31"/>
    </row>
    <row r="69" spans="1:15" x14ac:dyDescent="0.25">
      <c r="J69" s="3"/>
      <c r="K69" s="4"/>
      <c r="L69" s="3"/>
      <c r="M69" s="3"/>
      <c r="N69" s="31"/>
      <c r="O69" s="31"/>
    </row>
  </sheetData>
  <mergeCells count="5">
    <mergeCell ref="N67:O67"/>
    <mergeCell ref="A5:D5"/>
    <mergeCell ref="A63:C63"/>
    <mergeCell ref="A1:I1"/>
    <mergeCell ref="A2:I2"/>
  </mergeCells>
  <pageMargins left="0.31496062992125984" right="0.31496062992125984" top="0.47244094488188981" bottom="0.23622047244094491" header="0.31496062992125984" footer="0.31496062992125984"/>
  <pageSetup paperSize="9" scale="65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87"/>
  <sheetViews>
    <sheetView view="pageBreakPreview" topLeftCell="A55" zoomScaleNormal="60" zoomScaleSheetLayoutView="100" workbookViewId="0">
      <selection activeCell="D74" sqref="D74"/>
    </sheetView>
  </sheetViews>
  <sheetFormatPr defaultRowHeight="15.75" x14ac:dyDescent="0.25"/>
  <cols>
    <col min="1" max="1" width="4.85546875" style="69" customWidth="1"/>
    <col min="2" max="2" width="12" style="69" customWidth="1"/>
    <col min="3" max="3" width="31" style="69" customWidth="1"/>
    <col min="4" max="4" width="14.42578125" style="69" customWidth="1"/>
    <col min="5" max="5" width="16.28515625" style="101" customWidth="1"/>
    <col min="6" max="6" width="16" style="101" customWidth="1"/>
    <col min="7" max="7" width="14.7109375" style="102" customWidth="1"/>
    <col min="8" max="8" width="23.140625" style="69" customWidth="1"/>
    <col min="9" max="9" width="9.5703125" style="69" customWidth="1"/>
    <col min="10" max="11" width="9.140625" style="69"/>
    <col min="12" max="12" width="16.7109375" style="69" customWidth="1"/>
    <col min="13" max="13" width="16.28515625" style="69" customWidth="1"/>
    <col min="14" max="16384" width="9.140625" style="69"/>
  </cols>
  <sheetData>
    <row r="1" spans="1:15" ht="19.5" x14ac:dyDescent="0.35">
      <c r="A1" s="263" t="str">
        <f>'РЭУ № 1'!A1:I1</f>
        <v>Тарифы по содержанию и ремонту (с НДС) до 31.12.2013г.</v>
      </c>
      <c r="B1" s="263"/>
      <c r="C1" s="263"/>
      <c r="D1" s="263"/>
      <c r="E1" s="263"/>
      <c r="F1" s="263"/>
      <c r="G1" s="263"/>
      <c r="H1" s="263"/>
    </row>
    <row r="2" spans="1:15" ht="17.25" x14ac:dyDescent="0.3">
      <c r="A2" s="264" t="s">
        <v>81</v>
      </c>
      <c r="B2" s="264"/>
      <c r="C2" s="264"/>
      <c r="D2" s="264"/>
      <c r="E2" s="264"/>
      <c r="F2" s="264"/>
      <c r="G2" s="264"/>
      <c r="H2" s="264"/>
    </row>
    <row r="3" spans="1:15" s="70" customFormat="1" ht="28.5" customHeight="1" x14ac:dyDescent="0.35">
      <c r="A3" s="265"/>
      <c r="B3" s="265"/>
      <c r="C3" s="265"/>
      <c r="D3" s="265"/>
      <c r="E3" s="265"/>
      <c r="F3" s="265"/>
      <c r="G3" s="215"/>
      <c r="H3" s="211" t="s">
        <v>8</v>
      </c>
    </row>
    <row r="4" spans="1:15" s="74" customFormat="1" ht="35.25" customHeight="1" x14ac:dyDescent="0.2">
      <c r="A4" s="212" t="s">
        <v>1</v>
      </c>
      <c r="B4" s="212" t="s">
        <v>2</v>
      </c>
      <c r="C4" s="213" t="s">
        <v>3</v>
      </c>
      <c r="D4" s="212" t="s">
        <v>4</v>
      </c>
      <c r="E4" s="73" t="s">
        <v>6</v>
      </c>
      <c r="F4" s="17" t="s">
        <v>7</v>
      </c>
      <c r="G4" s="17" t="s">
        <v>310</v>
      </c>
      <c r="H4" s="214" t="s">
        <v>82</v>
      </c>
    </row>
    <row r="5" spans="1:15" s="79" customFormat="1" ht="15.75" customHeight="1" x14ac:dyDescent="0.25">
      <c r="A5" s="75" t="s">
        <v>9</v>
      </c>
      <c r="B5" s="75"/>
      <c r="C5" s="75"/>
      <c r="D5" s="75"/>
      <c r="E5" s="76"/>
      <c r="F5" s="76"/>
      <c r="G5" s="77"/>
      <c r="H5" s="78"/>
      <c r="K5" s="80"/>
      <c r="L5" s="80"/>
      <c r="M5" s="80"/>
      <c r="N5" s="80"/>
      <c r="O5" s="80"/>
    </row>
    <row r="6" spans="1:15" s="79" customFormat="1" ht="15.75" customHeight="1" x14ac:dyDescent="0.25">
      <c r="A6" s="75" t="s">
        <v>15</v>
      </c>
      <c r="B6" s="75"/>
      <c r="C6" s="75"/>
      <c r="D6" s="75"/>
      <c r="E6" s="76"/>
      <c r="F6" s="76"/>
      <c r="G6" s="77"/>
      <c r="H6" s="78"/>
      <c r="K6" s="80"/>
      <c r="L6" s="80"/>
      <c r="M6" s="80"/>
      <c r="N6" s="80"/>
      <c r="O6" s="80"/>
    </row>
    <row r="7" spans="1:15" s="79" customFormat="1" ht="15.75" customHeight="1" x14ac:dyDescent="0.25">
      <c r="A7" s="75" t="s">
        <v>16</v>
      </c>
      <c r="B7" s="75"/>
      <c r="C7" s="75"/>
      <c r="D7" s="75"/>
      <c r="E7" s="76"/>
      <c r="F7" s="76"/>
      <c r="G7" s="77"/>
      <c r="H7" s="78"/>
      <c r="K7" s="80"/>
      <c r="L7" s="80"/>
      <c r="M7" s="80"/>
      <c r="N7" s="80"/>
      <c r="O7" s="80"/>
    </row>
    <row r="8" spans="1:15" s="79" customFormat="1" ht="15.75" customHeight="1" x14ac:dyDescent="0.25">
      <c r="A8" s="262" t="s">
        <v>17</v>
      </c>
      <c r="B8" s="262"/>
      <c r="C8" s="262"/>
      <c r="D8" s="262"/>
      <c r="E8" s="262"/>
      <c r="F8" s="262"/>
      <c r="G8" s="81"/>
      <c r="H8" s="78"/>
      <c r="K8" s="80"/>
      <c r="L8" s="80"/>
      <c r="M8" s="80"/>
      <c r="N8" s="80"/>
      <c r="O8" s="80"/>
    </row>
    <row r="9" spans="1:15" ht="15.75" customHeight="1" x14ac:dyDescent="0.25">
      <c r="A9" s="82">
        <v>1</v>
      </c>
      <c r="B9" s="83" t="s">
        <v>83</v>
      </c>
      <c r="C9" s="84" t="s">
        <v>84</v>
      </c>
      <c r="D9" s="85">
        <v>12</v>
      </c>
      <c r="E9" s="86">
        <f>7.77*1.18</f>
        <v>9.1685999999999996</v>
      </c>
      <c r="F9" s="86">
        <f>3.9*1.18</f>
        <v>4.6019999999999994</v>
      </c>
      <c r="G9" s="18">
        <f>E9+F9</f>
        <v>13.770599999999998</v>
      </c>
      <c r="H9" s="84" t="s">
        <v>12</v>
      </c>
      <c r="K9" s="87"/>
      <c r="L9" s="88"/>
      <c r="M9" s="88"/>
      <c r="N9" s="87"/>
      <c r="O9" s="87"/>
    </row>
    <row r="10" spans="1:15" ht="15.75" customHeight="1" x14ac:dyDescent="0.25">
      <c r="A10" s="82">
        <f>A9+1</f>
        <v>2</v>
      </c>
      <c r="B10" s="83" t="s">
        <v>85</v>
      </c>
      <c r="C10" s="84" t="s">
        <v>84</v>
      </c>
      <c r="D10" s="85" t="s">
        <v>86</v>
      </c>
      <c r="E10" s="86">
        <f t="shared" ref="E10:E26" si="0">7.77*1.18</f>
        <v>9.1685999999999996</v>
      </c>
      <c r="F10" s="86">
        <f t="shared" ref="F10:F26" si="1">3.9*1.18</f>
        <v>4.6019999999999994</v>
      </c>
      <c r="G10" s="18">
        <f t="shared" ref="G10:G71" si="2">E10+F10</f>
        <v>13.770599999999998</v>
      </c>
      <c r="H10" s="84" t="s">
        <v>12</v>
      </c>
      <c r="K10" s="87"/>
      <c r="L10" s="88"/>
      <c r="M10" s="88"/>
      <c r="N10" s="87"/>
      <c r="O10" s="87"/>
    </row>
    <row r="11" spans="1:15" ht="15.75" customHeight="1" x14ac:dyDescent="0.25">
      <c r="A11" s="82">
        <f t="shared" ref="A11:A26" si="3">A10+1</f>
        <v>3</v>
      </c>
      <c r="B11" s="83" t="s">
        <v>87</v>
      </c>
      <c r="C11" s="84" t="s">
        <v>84</v>
      </c>
      <c r="D11" s="85">
        <v>18</v>
      </c>
      <c r="E11" s="86">
        <f t="shared" si="0"/>
        <v>9.1685999999999996</v>
      </c>
      <c r="F11" s="86">
        <f t="shared" si="1"/>
        <v>4.6019999999999994</v>
      </c>
      <c r="G11" s="18">
        <f t="shared" si="2"/>
        <v>13.770599999999998</v>
      </c>
      <c r="H11" s="84" t="s">
        <v>12</v>
      </c>
      <c r="K11" s="87"/>
      <c r="L11" s="88"/>
      <c r="M11" s="88"/>
      <c r="N11" s="87"/>
      <c r="O11" s="87"/>
    </row>
    <row r="12" spans="1:15" ht="15.75" customHeight="1" x14ac:dyDescent="0.25">
      <c r="A12" s="82">
        <f t="shared" si="3"/>
        <v>4</v>
      </c>
      <c r="B12" s="83" t="s">
        <v>88</v>
      </c>
      <c r="C12" s="84" t="s">
        <v>89</v>
      </c>
      <c r="D12" s="85">
        <v>2</v>
      </c>
      <c r="E12" s="86">
        <f t="shared" si="0"/>
        <v>9.1685999999999996</v>
      </c>
      <c r="F12" s="86">
        <f t="shared" si="1"/>
        <v>4.6019999999999994</v>
      </c>
      <c r="G12" s="18">
        <f t="shared" si="2"/>
        <v>13.770599999999998</v>
      </c>
      <c r="H12" s="84" t="s">
        <v>12</v>
      </c>
      <c r="K12" s="87"/>
      <c r="L12" s="88"/>
      <c r="M12" s="88"/>
      <c r="N12" s="87"/>
      <c r="O12" s="87"/>
    </row>
    <row r="13" spans="1:15" ht="15.75" customHeight="1" x14ac:dyDescent="0.25">
      <c r="A13" s="82">
        <f t="shared" si="3"/>
        <v>5</v>
      </c>
      <c r="B13" s="83" t="s">
        <v>90</v>
      </c>
      <c r="C13" s="84" t="s">
        <v>89</v>
      </c>
      <c r="D13" s="85">
        <v>3</v>
      </c>
      <c r="E13" s="86">
        <f t="shared" si="0"/>
        <v>9.1685999999999996</v>
      </c>
      <c r="F13" s="86">
        <f t="shared" si="1"/>
        <v>4.6019999999999994</v>
      </c>
      <c r="G13" s="18">
        <f t="shared" si="2"/>
        <v>13.770599999999998</v>
      </c>
      <c r="H13" s="84" t="s">
        <v>12</v>
      </c>
      <c r="K13" s="87"/>
      <c r="L13" s="88"/>
      <c r="M13" s="88"/>
      <c r="N13" s="87"/>
      <c r="O13" s="87"/>
    </row>
    <row r="14" spans="1:15" ht="15.75" customHeight="1" x14ac:dyDescent="0.25">
      <c r="A14" s="82">
        <f t="shared" si="3"/>
        <v>6</v>
      </c>
      <c r="B14" s="83" t="s">
        <v>91</v>
      </c>
      <c r="C14" s="84" t="s">
        <v>89</v>
      </c>
      <c r="D14" s="85">
        <v>4</v>
      </c>
      <c r="E14" s="86">
        <f t="shared" si="0"/>
        <v>9.1685999999999996</v>
      </c>
      <c r="F14" s="86">
        <f t="shared" si="1"/>
        <v>4.6019999999999994</v>
      </c>
      <c r="G14" s="18">
        <f t="shared" si="2"/>
        <v>13.770599999999998</v>
      </c>
      <c r="H14" s="84" t="s">
        <v>12</v>
      </c>
      <c r="K14" s="87"/>
      <c r="L14" s="88"/>
      <c r="M14" s="88"/>
      <c r="N14" s="87"/>
      <c r="O14" s="87"/>
    </row>
    <row r="15" spans="1:15" ht="15.75" customHeight="1" x14ac:dyDescent="0.25">
      <c r="A15" s="82">
        <f t="shared" si="3"/>
        <v>7</v>
      </c>
      <c r="B15" s="83" t="s">
        <v>92</v>
      </c>
      <c r="C15" s="84" t="s">
        <v>89</v>
      </c>
      <c r="D15" s="85">
        <v>5</v>
      </c>
      <c r="E15" s="86">
        <f t="shared" si="0"/>
        <v>9.1685999999999996</v>
      </c>
      <c r="F15" s="86">
        <f t="shared" si="1"/>
        <v>4.6019999999999994</v>
      </c>
      <c r="G15" s="18">
        <f t="shared" si="2"/>
        <v>13.770599999999998</v>
      </c>
      <c r="H15" s="84" t="s">
        <v>12</v>
      </c>
      <c r="K15" s="87"/>
      <c r="L15" s="88"/>
      <c r="M15" s="88"/>
      <c r="N15" s="87"/>
      <c r="O15" s="87"/>
    </row>
    <row r="16" spans="1:15" ht="15.75" customHeight="1" x14ac:dyDescent="0.25">
      <c r="A16" s="82">
        <f t="shared" si="3"/>
        <v>8</v>
      </c>
      <c r="B16" s="83" t="s">
        <v>93</v>
      </c>
      <c r="C16" s="84" t="s">
        <v>89</v>
      </c>
      <c r="D16" s="85">
        <v>6</v>
      </c>
      <c r="E16" s="86">
        <f t="shared" si="0"/>
        <v>9.1685999999999996</v>
      </c>
      <c r="F16" s="86">
        <f t="shared" si="1"/>
        <v>4.6019999999999994</v>
      </c>
      <c r="G16" s="18">
        <f t="shared" si="2"/>
        <v>13.770599999999998</v>
      </c>
      <c r="H16" s="84" t="s">
        <v>12</v>
      </c>
      <c r="K16" s="87"/>
      <c r="L16" s="88"/>
      <c r="M16" s="88"/>
      <c r="N16" s="87"/>
      <c r="O16" s="87"/>
    </row>
    <row r="17" spans="1:15" ht="15.75" customHeight="1" x14ac:dyDescent="0.25">
      <c r="A17" s="82">
        <f t="shared" si="3"/>
        <v>9</v>
      </c>
      <c r="B17" s="83" t="s">
        <v>94</v>
      </c>
      <c r="C17" s="84" t="s">
        <v>89</v>
      </c>
      <c r="D17" s="85">
        <v>7</v>
      </c>
      <c r="E17" s="86">
        <f t="shared" si="0"/>
        <v>9.1685999999999996</v>
      </c>
      <c r="F17" s="86">
        <f t="shared" si="1"/>
        <v>4.6019999999999994</v>
      </c>
      <c r="G17" s="18">
        <f t="shared" si="2"/>
        <v>13.770599999999998</v>
      </c>
      <c r="H17" s="84" t="s">
        <v>12</v>
      </c>
      <c r="K17" s="87"/>
      <c r="L17" s="88"/>
      <c r="M17" s="88"/>
      <c r="N17" s="87"/>
      <c r="O17" s="87"/>
    </row>
    <row r="18" spans="1:15" ht="15.75" customHeight="1" x14ac:dyDescent="0.25">
      <c r="A18" s="82">
        <f t="shared" si="3"/>
        <v>10</v>
      </c>
      <c r="B18" s="83" t="s">
        <v>95</v>
      </c>
      <c r="C18" s="84" t="s">
        <v>38</v>
      </c>
      <c r="D18" s="85">
        <v>18</v>
      </c>
      <c r="E18" s="86">
        <f t="shared" si="0"/>
        <v>9.1685999999999996</v>
      </c>
      <c r="F18" s="86">
        <f t="shared" si="1"/>
        <v>4.6019999999999994</v>
      </c>
      <c r="G18" s="18">
        <f t="shared" si="2"/>
        <v>13.770599999999998</v>
      </c>
      <c r="H18" s="84" t="s">
        <v>12</v>
      </c>
      <c r="K18" s="87"/>
      <c r="L18" s="88"/>
      <c r="M18" s="88"/>
      <c r="N18" s="87"/>
      <c r="O18" s="87"/>
    </row>
    <row r="19" spans="1:15" ht="15.75" customHeight="1" x14ac:dyDescent="0.25">
      <c r="A19" s="82">
        <f t="shared" si="3"/>
        <v>11</v>
      </c>
      <c r="B19" s="83" t="s">
        <v>96</v>
      </c>
      <c r="C19" s="84" t="s">
        <v>38</v>
      </c>
      <c r="D19" s="85">
        <v>22</v>
      </c>
      <c r="E19" s="86">
        <f t="shared" si="0"/>
        <v>9.1685999999999996</v>
      </c>
      <c r="F19" s="86">
        <f t="shared" si="1"/>
        <v>4.6019999999999994</v>
      </c>
      <c r="G19" s="18">
        <f t="shared" si="2"/>
        <v>13.770599999999998</v>
      </c>
      <c r="H19" s="84" t="s">
        <v>12</v>
      </c>
      <c r="K19" s="87"/>
      <c r="L19" s="88"/>
      <c r="M19" s="88"/>
      <c r="N19" s="87"/>
      <c r="O19" s="87"/>
    </row>
    <row r="20" spans="1:15" ht="15.75" customHeight="1" x14ac:dyDescent="0.25">
      <c r="A20" s="82">
        <f t="shared" si="3"/>
        <v>12</v>
      </c>
      <c r="B20" s="83" t="s">
        <v>97</v>
      </c>
      <c r="C20" s="84" t="s">
        <v>19</v>
      </c>
      <c r="D20" s="85">
        <v>37</v>
      </c>
      <c r="E20" s="86">
        <f t="shared" si="0"/>
        <v>9.1685999999999996</v>
      </c>
      <c r="F20" s="86">
        <f t="shared" si="1"/>
        <v>4.6019999999999994</v>
      </c>
      <c r="G20" s="18">
        <f t="shared" si="2"/>
        <v>13.770599999999998</v>
      </c>
      <c r="H20" s="84" t="s">
        <v>12</v>
      </c>
      <c r="K20" s="87"/>
      <c r="L20" s="88"/>
      <c r="M20" s="88"/>
      <c r="N20" s="87"/>
      <c r="O20" s="87"/>
    </row>
    <row r="21" spans="1:15" ht="15.75" customHeight="1" x14ac:dyDescent="0.25">
      <c r="A21" s="82">
        <f t="shared" si="3"/>
        <v>13</v>
      </c>
      <c r="B21" s="83" t="s">
        <v>98</v>
      </c>
      <c r="C21" s="84" t="s">
        <v>19</v>
      </c>
      <c r="D21" s="85">
        <v>38</v>
      </c>
      <c r="E21" s="86">
        <f t="shared" si="0"/>
        <v>9.1685999999999996</v>
      </c>
      <c r="F21" s="86">
        <f t="shared" si="1"/>
        <v>4.6019999999999994</v>
      </c>
      <c r="G21" s="18">
        <f t="shared" si="2"/>
        <v>13.770599999999998</v>
      </c>
      <c r="H21" s="84" t="s">
        <v>12</v>
      </c>
      <c r="K21" s="87"/>
      <c r="L21" s="88"/>
      <c r="M21" s="88"/>
      <c r="N21" s="87"/>
      <c r="O21" s="87"/>
    </row>
    <row r="22" spans="1:15" ht="15.75" customHeight="1" x14ac:dyDescent="0.25">
      <c r="A22" s="82">
        <f t="shared" si="3"/>
        <v>14</v>
      </c>
      <c r="B22" s="83" t="s">
        <v>99</v>
      </c>
      <c r="C22" s="84" t="s">
        <v>19</v>
      </c>
      <c r="D22" s="85">
        <v>40</v>
      </c>
      <c r="E22" s="86">
        <f t="shared" si="0"/>
        <v>9.1685999999999996</v>
      </c>
      <c r="F22" s="86">
        <f t="shared" si="1"/>
        <v>4.6019999999999994</v>
      </c>
      <c r="G22" s="18">
        <f t="shared" si="2"/>
        <v>13.770599999999998</v>
      </c>
      <c r="H22" s="84" t="s">
        <v>12</v>
      </c>
      <c r="K22" s="87"/>
      <c r="L22" s="88"/>
      <c r="M22" s="88"/>
      <c r="N22" s="87"/>
      <c r="O22" s="87"/>
    </row>
    <row r="23" spans="1:15" ht="15.75" customHeight="1" x14ac:dyDescent="0.25">
      <c r="A23" s="82">
        <f t="shared" si="3"/>
        <v>15</v>
      </c>
      <c r="B23" s="83" t="s">
        <v>100</v>
      </c>
      <c r="C23" s="84" t="s">
        <v>19</v>
      </c>
      <c r="D23" s="85" t="s">
        <v>101</v>
      </c>
      <c r="E23" s="86">
        <f t="shared" si="0"/>
        <v>9.1685999999999996</v>
      </c>
      <c r="F23" s="86">
        <f t="shared" si="1"/>
        <v>4.6019999999999994</v>
      </c>
      <c r="G23" s="18">
        <f t="shared" si="2"/>
        <v>13.770599999999998</v>
      </c>
      <c r="H23" s="84" t="s">
        <v>12</v>
      </c>
      <c r="K23" s="87"/>
      <c r="L23" s="88"/>
      <c r="M23" s="88"/>
      <c r="N23" s="87"/>
      <c r="O23" s="87"/>
    </row>
    <row r="24" spans="1:15" ht="15.75" customHeight="1" x14ac:dyDescent="0.25">
      <c r="A24" s="82">
        <f t="shared" si="3"/>
        <v>16</v>
      </c>
      <c r="B24" s="83" t="s">
        <v>102</v>
      </c>
      <c r="C24" s="84" t="s">
        <v>19</v>
      </c>
      <c r="D24" s="85">
        <v>41</v>
      </c>
      <c r="E24" s="86">
        <f t="shared" si="0"/>
        <v>9.1685999999999996</v>
      </c>
      <c r="F24" s="86">
        <f t="shared" si="1"/>
        <v>4.6019999999999994</v>
      </c>
      <c r="G24" s="18">
        <f t="shared" si="2"/>
        <v>13.770599999999998</v>
      </c>
      <c r="H24" s="84" t="s">
        <v>12</v>
      </c>
      <c r="K24" s="87"/>
      <c r="L24" s="88"/>
      <c r="M24" s="88"/>
      <c r="N24" s="87"/>
      <c r="O24" s="87"/>
    </row>
    <row r="25" spans="1:15" ht="15.75" customHeight="1" x14ac:dyDescent="0.25">
      <c r="A25" s="82">
        <f t="shared" si="3"/>
        <v>17</v>
      </c>
      <c r="B25" s="83" t="s">
        <v>103</v>
      </c>
      <c r="C25" s="84" t="s">
        <v>19</v>
      </c>
      <c r="D25" s="85" t="s">
        <v>104</v>
      </c>
      <c r="E25" s="86">
        <f t="shared" si="0"/>
        <v>9.1685999999999996</v>
      </c>
      <c r="F25" s="86">
        <f t="shared" si="1"/>
        <v>4.6019999999999994</v>
      </c>
      <c r="G25" s="18">
        <f t="shared" si="2"/>
        <v>13.770599999999998</v>
      </c>
      <c r="H25" s="84" t="s">
        <v>12</v>
      </c>
      <c r="K25" s="87"/>
      <c r="L25" s="88"/>
      <c r="M25" s="88"/>
      <c r="N25" s="87"/>
      <c r="O25" s="87"/>
    </row>
    <row r="26" spans="1:15" ht="15.75" customHeight="1" x14ac:dyDescent="0.25">
      <c r="A26" s="82">
        <f t="shared" si="3"/>
        <v>18</v>
      </c>
      <c r="B26" s="83" t="s">
        <v>105</v>
      </c>
      <c r="C26" s="84" t="s">
        <v>19</v>
      </c>
      <c r="D26" s="85">
        <v>45</v>
      </c>
      <c r="E26" s="86">
        <f t="shared" si="0"/>
        <v>9.1685999999999996</v>
      </c>
      <c r="F26" s="86">
        <f t="shared" si="1"/>
        <v>4.6019999999999994</v>
      </c>
      <c r="G26" s="18">
        <f t="shared" si="2"/>
        <v>13.770599999999998</v>
      </c>
      <c r="H26" s="84" t="s">
        <v>12</v>
      </c>
      <c r="K26" s="87"/>
      <c r="L26" s="88"/>
      <c r="M26" s="88"/>
      <c r="N26" s="87"/>
      <c r="O26" s="87"/>
    </row>
    <row r="27" spans="1:15" s="79" customFormat="1" ht="15.75" customHeight="1" x14ac:dyDescent="0.25">
      <c r="A27" s="262" t="s">
        <v>28</v>
      </c>
      <c r="B27" s="262"/>
      <c r="C27" s="262"/>
      <c r="D27" s="262"/>
      <c r="E27" s="262"/>
      <c r="F27" s="262"/>
      <c r="G27" s="18"/>
      <c r="H27" s="78"/>
      <c r="K27" s="80"/>
      <c r="L27" s="88"/>
      <c r="M27" s="88"/>
      <c r="N27" s="80"/>
      <c r="O27" s="80"/>
    </row>
    <row r="28" spans="1:15" ht="15.75" customHeight="1" x14ac:dyDescent="0.25">
      <c r="A28" s="82">
        <v>1</v>
      </c>
      <c r="B28" s="83" t="s">
        <v>106</v>
      </c>
      <c r="C28" s="84" t="s">
        <v>107</v>
      </c>
      <c r="D28" s="85">
        <v>1</v>
      </c>
      <c r="E28" s="86">
        <f>7.77*1.18</f>
        <v>9.1685999999999996</v>
      </c>
      <c r="F28" s="86">
        <f>3.9*1.18</f>
        <v>4.6019999999999994</v>
      </c>
      <c r="G28" s="18">
        <f t="shared" si="2"/>
        <v>13.770599999999998</v>
      </c>
      <c r="H28" s="84" t="s">
        <v>12</v>
      </c>
      <c r="K28" s="87"/>
      <c r="L28" s="88"/>
      <c r="M28" s="88"/>
      <c r="N28" s="87"/>
      <c r="O28" s="87"/>
    </row>
    <row r="29" spans="1:15" ht="15.75" customHeight="1" x14ac:dyDescent="0.25">
      <c r="A29" s="82">
        <f>A28+1</f>
        <v>2</v>
      </c>
      <c r="B29" s="83" t="s">
        <v>108</v>
      </c>
      <c r="C29" s="84" t="s">
        <v>107</v>
      </c>
      <c r="D29" s="85">
        <v>3</v>
      </c>
      <c r="E29" s="86">
        <f>7.77*1.18</f>
        <v>9.1685999999999996</v>
      </c>
      <c r="F29" s="86">
        <f>3.9*1.18</f>
        <v>4.6019999999999994</v>
      </c>
      <c r="G29" s="18">
        <f t="shared" si="2"/>
        <v>13.770599999999998</v>
      </c>
      <c r="H29" s="84" t="s">
        <v>12</v>
      </c>
      <c r="K29" s="87"/>
      <c r="L29" s="88"/>
      <c r="M29" s="88"/>
      <c r="N29" s="87"/>
      <c r="O29" s="87"/>
    </row>
    <row r="30" spans="1:15" ht="15.75" customHeight="1" x14ac:dyDescent="0.25">
      <c r="A30" s="82">
        <f>A29+1</f>
        <v>3</v>
      </c>
      <c r="B30" s="83" t="s">
        <v>109</v>
      </c>
      <c r="C30" s="84" t="s">
        <v>107</v>
      </c>
      <c r="D30" s="85">
        <v>7</v>
      </c>
      <c r="E30" s="86">
        <f>7.77*1.18</f>
        <v>9.1685999999999996</v>
      </c>
      <c r="F30" s="86">
        <f>3.9*1.18</f>
        <v>4.6019999999999994</v>
      </c>
      <c r="G30" s="18">
        <f t="shared" si="2"/>
        <v>13.770599999999998</v>
      </c>
      <c r="H30" s="84" t="s">
        <v>12</v>
      </c>
      <c r="K30" s="87"/>
      <c r="L30" s="88"/>
      <c r="M30" s="88"/>
      <c r="N30" s="87"/>
      <c r="O30" s="87"/>
    </row>
    <row r="31" spans="1:15" s="79" customFormat="1" ht="15.75" customHeight="1" x14ac:dyDescent="0.25">
      <c r="A31" s="262" t="s">
        <v>31</v>
      </c>
      <c r="B31" s="262"/>
      <c r="C31" s="262"/>
      <c r="D31" s="262"/>
      <c r="E31" s="262"/>
      <c r="F31" s="262"/>
      <c r="G31" s="18"/>
      <c r="H31" s="78"/>
      <c r="K31" s="80"/>
      <c r="L31" s="88"/>
      <c r="M31" s="88"/>
      <c r="N31" s="80"/>
      <c r="O31" s="80"/>
    </row>
    <row r="32" spans="1:15" ht="15.75" customHeight="1" x14ac:dyDescent="0.25">
      <c r="A32" s="38">
        <v>1</v>
      </c>
      <c r="B32" s="26" t="s">
        <v>110</v>
      </c>
      <c r="C32" s="27" t="s">
        <v>47</v>
      </c>
      <c r="D32" s="25">
        <v>2</v>
      </c>
      <c r="E32" s="289">
        <f t="shared" ref="E32:E39" si="4">7.77*1.18</f>
        <v>9.1685999999999996</v>
      </c>
      <c r="F32" s="289">
        <f t="shared" ref="F32:F39" si="5">3.9*1.18</f>
        <v>4.6019999999999994</v>
      </c>
      <c r="G32" s="29">
        <f t="shared" si="2"/>
        <v>13.770599999999998</v>
      </c>
      <c r="H32" s="27" t="s">
        <v>12</v>
      </c>
      <c r="K32" s="87"/>
      <c r="L32" s="88"/>
      <c r="M32" s="88"/>
      <c r="N32" s="87"/>
      <c r="O32" s="87"/>
    </row>
    <row r="33" spans="1:15" ht="15.75" customHeight="1" x14ac:dyDescent="0.25">
      <c r="A33" s="38">
        <f>A32+1</f>
        <v>2</v>
      </c>
      <c r="B33" s="26" t="s">
        <v>111</v>
      </c>
      <c r="C33" s="27" t="s">
        <v>47</v>
      </c>
      <c r="D33" s="25">
        <v>4</v>
      </c>
      <c r="E33" s="289">
        <f t="shared" si="4"/>
        <v>9.1685999999999996</v>
      </c>
      <c r="F33" s="289">
        <f t="shared" si="5"/>
        <v>4.6019999999999994</v>
      </c>
      <c r="G33" s="29">
        <f t="shared" si="2"/>
        <v>13.770599999999998</v>
      </c>
      <c r="H33" s="27" t="s">
        <v>12</v>
      </c>
      <c r="K33" s="87"/>
      <c r="L33" s="88"/>
      <c r="M33" s="88"/>
      <c r="N33" s="87"/>
      <c r="O33" s="87"/>
    </row>
    <row r="34" spans="1:15" ht="15.75" customHeight="1" x14ac:dyDescent="0.25">
      <c r="A34" s="38">
        <f t="shared" ref="A34:A39" si="6">A33+1</f>
        <v>3</v>
      </c>
      <c r="B34" s="26" t="s">
        <v>112</v>
      </c>
      <c r="C34" s="27" t="s">
        <v>47</v>
      </c>
      <c r="D34" s="25">
        <v>6</v>
      </c>
      <c r="E34" s="290">
        <f>9.414*1.18</f>
        <v>11.108519999999999</v>
      </c>
      <c r="F34" s="290">
        <f>3.95*1.18</f>
        <v>4.6609999999999996</v>
      </c>
      <c r="G34" s="29">
        <f t="shared" si="2"/>
        <v>15.769519999999998</v>
      </c>
      <c r="H34" s="27" t="str">
        <f>H43</f>
        <v>512-па от 10.09.2012г.</v>
      </c>
      <c r="K34" s="87"/>
      <c r="L34" s="89"/>
      <c r="M34" s="89"/>
      <c r="N34" s="87"/>
      <c r="O34" s="87"/>
    </row>
    <row r="35" spans="1:15" ht="15.75" customHeight="1" x14ac:dyDescent="0.25">
      <c r="A35" s="38">
        <f t="shared" si="6"/>
        <v>4</v>
      </c>
      <c r="B35" s="26" t="s">
        <v>113</v>
      </c>
      <c r="C35" s="27" t="s">
        <v>38</v>
      </c>
      <c r="D35" s="25">
        <v>24</v>
      </c>
      <c r="E35" s="289">
        <f t="shared" si="4"/>
        <v>9.1685999999999996</v>
      </c>
      <c r="F35" s="289">
        <f t="shared" si="5"/>
        <v>4.6019999999999994</v>
      </c>
      <c r="G35" s="29">
        <f t="shared" si="2"/>
        <v>13.770599999999998</v>
      </c>
      <c r="H35" s="27" t="s">
        <v>12</v>
      </c>
      <c r="K35" s="87"/>
      <c r="L35" s="88"/>
      <c r="M35" s="88"/>
      <c r="N35" s="87"/>
      <c r="O35" s="87"/>
    </row>
    <row r="36" spans="1:15" ht="15.75" customHeight="1" x14ac:dyDescent="0.25">
      <c r="A36" s="38">
        <f t="shared" si="6"/>
        <v>5</v>
      </c>
      <c r="B36" s="26" t="s">
        <v>114</v>
      </c>
      <c r="C36" s="27" t="s">
        <v>38</v>
      </c>
      <c r="D36" s="25">
        <v>28</v>
      </c>
      <c r="E36" s="289">
        <f t="shared" si="4"/>
        <v>9.1685999999999996</v>
      </c>
      <c r="F36" s="289">
        <f t="shared" si="5"/>
        <v>4.6019999999999994</v>
      </c>
      <c r="G36" s="29">
        <f t="shared" si="2"/>
        <v>13.770599999999998</v>
      </c>
      <c r="H36" s="27" t="s">
        <v>12</v>
      </c>
      <c r="K36" s="87"/>
      <c r="L36" s="88"/>
      <c r="M36" s="88"/>
      <c r="N36" s="87"/>
      <c r="O36" s="87"/>
    </row>
    <row r="37" spans="1:15" ht="15.75" customHeight="1" x14ac:dyDescent="0.25">
      <c r="A37" s="38">
        <f t="shared" si="6"/>
        <v>6</v>
      </c>
      <c r="B37" s="26" t="s">
        <v>115</v>
      </c>
      <c r="C37" s="27" t="s">
        <v>38</v>
      </c>
      <c r="D37" s="25">
        <v>30</v>
      </c>
      <c r="E37" s="289">
        <f t="shared" si="4"/>
        <v>9.1685999999999996</v>
      </c>
      <c r="F37" s="291">
        <f>3.9*1.18</f>
        <v>4.6019999999999994</v>
      </c>
      <c r="G37" s="29">
        <f t="shared" si="2"/>
        <v>13.770599999999998</v>
      </c>
      <c r="H37" s="27" t="s">
        <v>12</v>
      </c>
      <c r="K37" s="87"/>
      <c r="L37" s="88"/>
      <c r="M37" s="88"/>
      <c r="N37" s="87"/>
      <c r="O37" s="87"/>
    </row>
    <row r="38" spans="1:15" ht="15.75" customHeight="1" x14ac:dyDescent="0.25">
      <c r="A38" s="38">
        <f t="shared" si="6"/>
        <v>7</v>
      </c>
      <c r="B38" s="26" t="s">
        <v>116</v>
      </c>
      <c r="C38" s="27" t="s">
        <v>117</v>
      </c>
      <c r="D38" s="25" t="s">
        <v>118</v>
      </c>
      <c r="E38" s="289">
        <f t="shared" si="4"/>
        <v>9.1685999999999996</v>
      </c>
      <c r="F38" s="289">
        <f t="shared" si="5"/>
        <v>4.6019999999999994</v>
      </c>
      <c r="G38" s="29">
        <f t="shared" si="2"/>
        <v>13.770599999999998</v>
      </c>
      <c r="H38" s="27" t="s">
        <v>12</v>
      </c>
      <c r="K38" s="87"/>
      <c r="L38" s="88"/>
      <c r="M38" s="88"/>
      <c r="N38" s="87"/>
      <c r="O38" s="87"/>
    </row>
    <row r="39" spans="1:15" ht="15.75" customHeight="1" x14ac:dyDescent="0.25">
      <c r="A39" s="38">
        <f t="shared" si="6"/>
        <v>8</v>
      </c>
      <c r="B39" s="26" t="s">
        <v>119</v>
      </c>
      <c r="C39" s="27" t="s">
        <v>117</v>
      </c>
      <c r="D39" s="25" t="s">
        <v>120</v>
      </c>
      <c r="E39" s="289">
        <f t="shared" si="4"/>
        <v>9.1685999999999996</v>
      </c>
      <c r="F39" s="289">
        <f t="shared" si="5"/>
        <v>4.6019999999999994</v>
      </c>
      <c r="G39" s="29">
        <f t="shared" si="2"/>
        <v>13.770599999999998</v>
      </c>
      <c r="H39" s="27" t="s">
        <v>12</v>
      </c>
      <c r="K39" s="87"/>
      <c r="L39" s="88"/>
      <c r="M39" s="88"/>
      <c r="N39" s="87"/>
      <c r="O39" s="87"/>
    </row>
    <row r="40" spans="1:15" s="79" customFormat="1" ht="15.75" customHeight="1" x14ac:dyDescent="0.25">
      <c r="A40" s="292" t="s">
        <v>121</v>
      </c>
      <c r="B40" s="292"/>
      <c r="C40" s="292"/>
      <c r="D40" s="292"/>
      <c r="E40" s="292"/>
      <c r="F40" s="292"/>
      <c r="G40" s="29"/>
      <c r="H40" s="293"/>
      <c r="K40" s="80"/>
      <c r="L40" s="88"/>
      <c r="M40" s="88"/>
      <c r="N40" s="80"/>
      <c r="O40" s="80"/>
    </row>
    <row r="41" spans="1:15" ht="15.75" customHeight="1" x14ac:dyDescent="0.25">
      <c r="A41" s="294">
        <v>1</v>
      </c>
      <c r="B41" s="26" t="s">
        <v>122</v>
      </c>
      <c r="C41" s="27" t="s">
        <v>11</v>
      </c>
      <c r="D41" s="25">
        <v>4</v>
      </c>
      <c r="E41" s="289">
        <f>7.77*1.18</f>
        <v>9.1685999999999996</v>
      </c>
      <c r="F41" s="289">
        <f>3.9*1.18</f>
        <v>4.6019999999999994</v>
      </c>
      <c r="G41" s="29">
        <f t="shared" si="2"/>
        <v>13.770599999999998</v>
      </c>
      <c r="H41" s="27" t="s">
        <v>12</v>
      </c>
      <c r="K41" s="87"/>
      <c r="L41" s="88"/>
      <c r="M41" s="88"/>
      <c r="N41" s="87"/>
      <c r="O41" s="87"/>
    </row>
    <row r="42" spans="1:15" ht="15.75" customHeight="1" x14ac:dyDescent="0.25">
      <c r="A42" s="294">
        <f>A41+1</f>
        <v>2</v>
      </c>
      <c r="B42" s="26" t="s">
        <v>123</v>
      </c>
      <c r="C42" s="27" t="s">
        <v>11</v>
      </c>
      <c r="D42" s="25">
        <v>6</v>
      </c>
      <c r="E42" s="289">
        <f>7.77*1.18</f>
        <v>9.1685999999999996</v>
      </c>
      <c r="F42" s="289">
        <f>3.9*1.18</f>
        <v>4.6019999999999994</v>
      </c>
      <c r="G42" s="29">
        <f t="shared" si="2"/>
        <v>13.770599999999998</v>
      </c>
      <c r="H42" s="27" t="s">
        <v>12</v>
      </c>
      <c r="K42" s="87"/>
      <c r="L42" s="88"/>
      <c r="M42" s="88"/>
      <c r="N42" s="87"/>
      <c r="O42" s="87"/>
    </row>
    <row r="43" spans="1:15" ht="15.75" customHeight="1" x14ac:dyDescent="0.25">
      <c r="A43" s="294">
        <f t="shared" ref="A43:A59" si="7">A42+1</f>
        <v>3</v>
      </c>
      <c r="B43" s="26" t="s">
        <v>124</v>
      </c>
      <c r="C43" s="27" t="s">
        <v>11</v>
      </c>
      <c r="D43" s="25">
        <v>8</v>
      </c>
      <c r="E43" s="290">
        <f>9.414*1.18</f>
        <v>11.108519999999999</v>
      </c>
      <c r="F43" s="290">
        <f>3.95*1.18</f>
        <v>4.6609999999999996</v>
      </c>
      <c r="G43" s="29">
        <f t="shared" si="2"/>
        <v>15.769519999999998</v>
      </c>
      <c r="H43" s="27" t="s">
        <v>125</v>
      </c>
      <c r="K43" s="87"/>
      <c r="L43" s="89"/>
      <c r="M43" s="89"/>
      <c r="N43" s="87"/>
      <c r="O43" s="87"/>
    </row>
    <row r="44" spans="1:15" ht="15.75" customHeight="1" x14ac:dyDescent="0.25">
      <c r="A44" s="294">
        <f t="shared" si="7"/>
        <v>4</v>
      </c>
      <c r="B44" s="26" t="s">
        <v>126</v>
      </c>
      <c r="C44" s="27" t="s">
        <v>51</v>
      </c>
      <c r="D44" s="25">
        <v>1</v>
      </c>
      <c r="E44" s="290">
        <f>9.414*1.18</f>
        <v>11.108519999999999</v>
      </c>
      <c r="F44" s="290">
        <f>3.95*1.18</f>
        <v>4.6609999999999996</v>
      </c>
      <c r="G44" s="29">
        <f t="shared" si="2"/>
        <v>15.769519999999998</v>
      </c>
      <c r="H44" s="27" t="s">
        <v>125</v>
      </c>
      <c r="K44" s="87"/>
      <c r="L44" s="89"/>
      <c r="M44" s="89"/>
      <c r="N44" s="87"/>
      <c r="O44" s="87"/>
    </row>
    <row r="45" spans="1:15" ht="15.75" customHeight="1" x14ac:dyDescent="0.25">
      <c r="A45" s="294">
        <f t="shared" si="7"/>
        <v>5</v>
      </c>
      <c r="B45" s="26" t="s">
        <v>127</v>
      </c>
      <c r="C45" s="27" t="s">
        <v>51</v>
      </c>
      <c r="D45" s="25">
        <v>3</v>
      </c>
      <c r="E45" s="289">
        <f t="shared" ref="E45:E59" si="8">7.77*1.18</f>
        <v>9.1685999999999996</v>
      </c>
      <c r="F45" s="289">
        <f t="shared" ref="F45:F59" si="9">3.9*1.18</f>
        <v>4.6019999999999994</v>
      </c>
      <c r="G45" s="29">
        <f t="shared" si="2"/>
        <v>13.770599999999998</v>
      </c>
      <c r="H45" s="27" t="s">
        <v>12</v>
      </c>
      <c r="K45" s="87"/>
      <c r="L45" s="88"/>
      <c r="M45" s="88"/>
      <c r="N45" s="87"/>
      <c r="O45" s="87"/>
    </row>
    <row r="46" spans="1:15" ht="15.75" customHeight="1" x14ac:dyDescent="0.25">
      <c r="A46" s="294">
        <f t="shared" si="7"/>
        <v>6</v>
      </c>
      <c r="B46" s="26" t="s">
        <v>128</v>
      </c>
      <c r="C46" s="27" t="s">
        <v>51</v>
      </c>
      <c r="D46" s="25">
        <v>5</v>
      </c>
      <c r="E46" s="289">
        <f t="shared" si="8"/>
        <v>9.1685999999999996</v>
      </c>
      <c r="F46" s="289">
        <f t="shared" si="9"/>
        <v>4.6019999999999994</v>
      </c>
      <c r="G46" s="29">
        <f t="shared" si="2"/>
        <v>13.770599999999998</v>
      </c>
      <c r="H46" s="27" t="s">
        <v>12</v>
      </c>
      <c r="K46" s="87"/>
      <c r="L46" s="88"/>
      <c r="M46" s="88"/>
      <c r="N46" s="87"/>
      <c r="O46" s="87"/>
    </row>
    <row r="47" spans="1:15" ht="15.75" customHeight="1" x14ac:dyDescent="0.25">
      <c r="A47" s="90">
        <f t="shared" si="7"/>
        <v>7</v>
      </c>
      <c r="B47" s="83" t="s">
        <v>129</v>
      </c>
      <c r="C47" s="84" t="s">
        <v>47</v>
      </c>
      <c r="D47" s="85">
        <v>10</v>
      </c>
      <c r="E47" s="86">
        <f t="shared" si="8"/>
        <v>9.1685999999999996</v>
      </c>
      <c r="F47" s="86">
        <f t="shared" si="9"/>
        <v>4.6019999999999994</v>
      </c>
      <c r="G47" s="18">
        <f t="shared" si="2"/>
        <v>13.770599999999998</v>
      </c>
      <c r="H47" s="84" t="s">
        <v>12</v>
      </c>
      <c r="K47" s="87"/>
      <c r="L47" s="88"/>
      <c r="M47" s="88"/>
      <c r="N47" s="87"/>
      <c r="O47" s="87"/>
    </row>
    <row r="48" spans="1:15" ht="15.75" customHeight="1" x14ac:dyDescent="0.25">
      <c r="A48" s="90">
        <f t="shared" si="7"/>
        <v>8</v>
      </c>
      <c r="B48" s="83" t="s">
        <v>130</v>
      </c>
      <c r="C48" s="84" t="s">
        <v>89</v>
      </c>
      <c r="D48" s="85">
        <v>9</v>
      </c>
      <c r="E48" s="86">
        <f t="shared" si="8"/>
        <v>9.1685999999999996</v>
      </c>
      <c r="F48" s="86">
        <f t="shared" si="9"/>
        <v>4.6019999999999994</v>
      </c>
      <c r="G48" s="18">
        <f t="shared" si="2"/>
        <v>13.770599999999998</v>
      </c>
      <c r="H48" s="84" t="s">
        <v>12</v>
      </c>
      <c r="K48" s="87"/>
      <c r="L48" s="88"/>
      <c r="M48" s="88"/>
      <c r="N48" s="87"/>
      <c r="O48" s="87"/>
    </row>
    <row r="49" spans="1:15" ht="15.75" customHeight="1" x14ac:dyDescent="0.25">
      <c r="A49" s="90">
        <f t="shared" si="7"/>
        <v>9</v>
      </c>
      <c r="B49" s="83" t="s">
        <v>131</v>
      </c>
      <c r="C49" s="84" t="s">
        <v>38</v>
      </c>
      <c r="D49" s="85">
        <v>21</v>
      </c>
      <c r="E49" s="86">
        <f t="shared" si="8"/>
        <v>9.1685999999999996</v>
      </c>
      <c r="F49" s="86">
        <f t="shared" si="9"/>
        <v>4.6019999999999994</v>
      </c>
      <c r="G49" s="18">
        <f t="shared" si="2"/>
        <v>13.770599999999998</v>
      </c>
      <c r="H49" s="84" t="s">
        <v>12</v>
      </c>
      <c r="K49" s="87"/>
      <c r="L49" s="88"/>
      <c r="M49" s="88"/>
      <c r="N49" s="87"/>
      <c r="O49" s="87"/>
    </row>
    <row r="50" spans="1:15" ht="15.75" customHeight="1" x14ac:dyDescent="0.25">
      <c r="A50" s="90">
        <f>A49+1</f>
        <v>10</v>
      </c>
      <c r="B50" s="83" t="s">
        <v>132</v>
      </c>
      <c r="C50" s="84" t="s">
        <v>38</v>
      </c>
      <c r="D50" s="85">
        <v>23</v>
      </c>
      <c r="E50" s="86">
        <f t="shared" si="8"/>
        <v>9.1685999999999996</v>
      </c>
      <c r="F50" s="86">
        <f t="shared" si="9"/>
        <v>4.6019999999999994</v>
      </c>
      <c r="G50" s="18">
        <f t="shared" si="2"/>
        <v>13.770599999999998</v>
      </c>
      <c r="H50" s="84" t="s">
        <v>12</v>
      </c>
      <c r="K50" s="87"/>
      <c r="L50" s="88"/>
      <c r="M50" s="88"/>
      <c r="N50" s="87"/>
      <c r="O50" s="87"/>
    </row>
    <row r="51" spans="1:15" ht="15.75" customHeight="1" x14ac:dyDescent="0.25">
      <c r="A51" s="90">
        <f t="shared" si="7"/>
        <v>11</v>
      </c>
      <c r="B51" s="83" t="s">
        <v>133</v>
      </c>
      <c r="C51" s="84" t="s">
        <v>38</v>
      </c>
      <c r="D51" s="85">
        <v>25</v>
      </c>
      <c r="E51" s="86">
        <f t="shared" si="8"/>
        <v>9.1685999999999996</v>
      </c>
      <c r="F51" s="86">
        <f t="shared" si="9"/>
        <v>4.6019999999999994</v>
      </c>
      <c r="G51" s="18">
        <f t="shared" si="2"/>
        <v>13.770599999999998</v>
      </c>
      <c r="H51" s="84" t="s">
        <v>12</v>
      </c>
      <c r="K51" s="87"/>
      <c r="L51" s="88"/>
      <c r="M51" s="88"/>
      <c r="N51" s="87"/>
      <c r="O51" s="87"/>
    </row>
    <row r="52" spans="1:15" ht="15.75" customHeight="1" x14ac:dyDescent="0.25">
      <c r="A52" s="90">
        <f>A51+1</f>
        <v>12</v>
      </c>
      <c r="B52" s="83" t="s">
        <v>134</v>
      </c>
      <c r="C52" s="84" t="s">
        <v>38</v>
      </c>
      <c r="D52" s="85">
        <v>29</v>
      </c>
      <c r="E52" s="86">
        <f t="shared" si="8"/>
        <v>9.1685999999999996</v>
      </c>
      <c r="F52" s="86">
        <f t="shared" si="9"/>
        <v>4.6019999999999994</v>
      </c>
      <c r="G52" s="18">
        <f t="shared" si="2"/>
        <v>13.770599999999998</v>
      </c>
      <c r="H52" s="84" t="s">
        <v>12</v>
      </c>
      <c r="K52" s="87"/>
      <c r="L52" s="88"/>
      <c r="M52" s="88"/>
      <c r="N52" s="87"/>
      <c r="O52" s="87"/>
    </row>
    <row r="53" spans="1:15" ht="15.75" customHeight="1" x14ac:dyDescent="0.25">
      <c r="A53" s="90">
        <f t="shared" si="7"/>
        <v>13</v>
      </c>
      <c r="B53" s="83" t="s">
        <v>135</v>
      </c>
      <c r="C53" s="84" t="s">
        <v>38</v>
      </c>
      <c r="D53" s="85" t="s">
        <v>136</v>
      </c>
      <c r="E53" s="86">
        <f t="shared" si="8"/>
        <v>9.1685999999999996</v>
      </c>
      <c r="F53" s="86">
        <f t="shared" si="9"/>
        <v>4.6019999999999994</v>
      </c>
      <c r="G53" s="18">
        <f t="shared" si="2"/>
        <v>13.770599999999998</v>
      </c>
      <c r="H53" s="84" t="s">
        <v>12</v>
      </c>
      <c r="K53" s="87"/>
      <c r="L53" s="88"/>
      <c r="M53" s="88"/>
      <c r="N53" s="87"/>
      <c r="O53" s="87"/>
    </row>
    <row r="54" spans="1:15" ht="15.75" customHeight="1" x14ac:dyDescent="0.25">
      <c r="A54" s="90">
        <f t="shared" si="7"/>
        <v>14</v>
      </c>
      <c r="B54" s="83" t="s">
        <v>137</v>
      </c>
      <c r="C54" s="84" t="s">
        <v>38</v>
      </c>
      <c r="D54" s="85" t="s">
        <v>138</v>
      </c>
      <c r="E54" s="86">
        <f t="shared" si="8"/>
        <v>9.1685999999999996</v>
      </c>
      <c r="F54" s="86">
        <f t="shared" si="9"/>
        <v>4.6019999999999994</v>
      </c>
      <c r="G54" s="18">
        <f t="shared" si="2"/>
        <v>13.770599999999998</v>
      </c>
      <c r="H54" s="84" t="s">
        <v>12</v>
      </c>
      <c r="K54" s="87"/>
      <c r="L54" s="88"/>
      <c r="M54" s="88"/>
      <c r="N54" s="87"/>
      <c r="O54" s="87"/>
    </row>
    <row r="55" spans="1:15" ht="15.75" customHeight="1" x14ac:dyDescent="0.25">
      <c r="A55" s="90">
        <f t="shared" si="7"/>
        <v>15</v>
      </c>
      <c r="B55" s="83" t="s">
        <v>139</v>
      </c>
      <c r="C55" s="84" t="s">
        <v>107</v>
      </c>
      <c r="D55" s="85">
        <v>2</v>
      </c>
      <c r="E55" s="86">
        <f t="shared" si="8"/>
        <v>9.1685999999999996</v>
      </c>
      <c r="F55" s="86">
        <f t="shared" si="9"/>
        <v>4.6019999999999994</v>
      </c>
      <c r="G55" s="18">
        <f t="shared" si="2"/>
        <v>13.770599999999998</v>
      </c>
      <c r="H55" s="84" t="s">
        <v>12</v>
      </c>
      <c r="K55" s="87"/>
      <c r="L55" s="88"/>
      <c r="M55" s="88"/>
      <c r="N55" s="87"/>
      <c r="O55" s="87"/>
    </row>
    <row r="56" spans="1:15" ht="15.75" customHeight="1" x14ac:dyDescent="0.25">
      <c r="A56" s="90">
        <f t="shared" si="7"/>
        <v>16</v>
      </c>
      <c r="B56" s="83" t="s">
        <v>140</v>
      </c>
      <c r="C56" s="84" t="s">
        <v>107</v>
      </c>
      <c r="D56" s="85">
        <v>4</v>
      </c>
      <c r="E56" s="86">
        <f t="shared" si="8"/>
        <v>9.1685999999999996</v>
      </c>
      <c r="F56" s="86">
        <f t="shared" si="9"/>
        <v>4.6019999999999994</v>
      </c>
      <c r="G56" s="18">
        <f t="shared" si="2"/>
        <v>13.770599999999998</v>
      </c>
      <c r="H56" s="84" t="s">
        <v>12</v>
      </c>
      <c r="K56" s="87"/>
      <c r="L56" s="88"/>
      <c r="M56" s="88"/>
      <c r="N56" s="87"/>
      <c r="O56" s="87"/>
    </row>
    <row r="57" spans="1:15" ht="15.75" customHeight="1" x14ac:dyDescent="0.25">
      <c r="A57" s="90">
        <f t="shared" si="7"/>
        <v>17</v>
      </c>
      <c r="B57" s="83" t="s">
        <v>141</v>
      </c>
      <c r="C57" s="84" t="s">
        <v>107</v>
      </c>
      <c r="D57" s="85">
        <v>6</v>
      </c>
      <c r="E57" s="86">
        <f t="shared" si="8"/>
        <v>9.1685999999999996</v>
      </c>
      <c r="F57" s="86">
        <f t="shared" si="9"/>
        <v>4.6019999999999994</v>
      </c>
      <c r="G57" s="18">
        <f t="shared" si="2"/>
        <v>13.770599999999998</v>
      </c>
      <c r="H57" s="84" t="s">
        <v>12</v>
      </c>
      <c r="K57" s="87"/>
      <c r="L57" s="88"/>
      <c r="M57" s="88"/>
      <c r="N57" s="87"/>
      <c r="O57" s="87"/>
    </row>
    <row r="58" spans="1:15" ht="15.75" customHeight="1" x14ac:dyDescent="0.25">
      <c r="A58" s="90">
        <f t="shared" si="7"/>
        <v>18</v>
      </c>
      <c r="B58" s="83" t="s">
        <v>142</v>
      </c>
      <c r="C58" s="84" t="s">
        <v>107</v>
      </c>
      <c r="D58" s="85">
        <v>8</v>
      </c>
      <c r="E58" s="86">
        <f t="shared" si="8"/>
        <v>9.1685999999999996</v>
      </c>
      <c r="F58" s="86">
        <f t="shared" si="9"/>
        <v>4.6019999999999994</v>
      </c>
      <c r="G58" s="18">
        <f t="shared" si="2"/>
        <v>13.770599999999998</v>
      </c>
      <c r="H58" s="84" t="s">
        <v>12</v>
      </c>
      <c r="K58" s="87"/>
      <c r="L58" s="88"/>
      <c r="M58" s="88"/>
      <c r="N58" s="87"/>
      <c r="O58" s="87"/>
    </row>
    <row r="59" spans="1:15" ht="15.75" customHeight="1" x14ac:dyDescent="0.25">
      <c r="A59" s="90">
        <f t="shared" si="7"/>
        <v>19</v>
      </c>
      <c r="B59" s="83" t="s">
        <v>143</v>
      </c>
      <c r="C59" s="84" t="s">
        <v>107</v>
      </c>
      <c r="D59" s="85">
        <v>9</v>
      </c>
      <c r="E59" s="86">
        <f t="shared" si="8"/>
        <v>9.1685999999999996</v>
      </c>
      <c r="F59" s="86">
        <f t="shared" si="9"/>
        <v>4.6019999999999994</v>
      </c>
      <c r="G59" s="18">
        <f t="shared" si="2"/>
        <v>13.770599999999998</v>
      </c>
      <c r="H59" s="84" t="s">
        <v>12</v>
      </c>
      <c r="K59" s="87"/>
      <c r="L59" s="88"/>
      <c r="M59" s="88"/>
      <c r="N59" s="87"/>
      <c r="O59" s="87"/>
    </row>
    <row r="60" spans="1:15" s="79" customFormat="1" ht="15.75" customHeight="1" x14ac:dyDescent="0.25">
      <c r="A60" s="91" t="s">
        <v>67</v>
      </c>
      <c r="B60" s="91"/>
      <c r="C60" s="91"/>
      <c r="D60" s="91"/>
      <c r="E60" s="18"/>
      <c r="F60" s="18"/>
      <c r="G60" s="18"/>
      <c r="H60" s="78"/>
      <c r="K60" s="80"/>
      <c r="L60" s="88"/>
      <c r="M60" s="88"/>
      <c r="N60" s="80"/>
      <c r="O60" s="80"/>
    </row>
    <row r="61" spans="1:15" ht="15.75" customHeight="1" x14ac:dyDescent="0.25">
      <c r="A61" s="90">
        <v>1</v>
      </c>
      <c r="B61" s="83"/>
      <c r="C61" s="84" t="s">
        <v>19</v>
      </c>
      <c r="D61" s="85">
        <v>31</v>
      </c>
      <c r="E61" s="86">
        <f>7.77*1.18</f>
        <v>9.1685999999999996</v>
      </c>
      <c r="F61" s="86">
        <f>3.9*1.18</f>
        <v>4.6019999999999994</v>
      </c>
      <c r="G61" s="18">
        <f t="shared" si="2"/>
        <v>13.770599999999998</v>
      </c>
      <c r="H61" s="84" t="s">
        <v>12</v>
      </c>
      <c r="K61" s="87"/>
      <c r="L61" s="88"/>
      <c r="M61" s="88"/>
      <c r="N61" s="87"/>
      <c r="O61" s="87"/>
    </row>
    <row r="62" spans="1:15" s="95" customFormat="1" ht="15.75" customHeight="1" x14ac:dyDescent="0.25">
      <c r="A62" s="75" t="s">
        <v>69</v>
      </c>
      <c r="B62" s="92"/>
      <c r="C62" s="84"/>
      <c r="D62" s="85"/>
      <c r="E62" s="93"/>
      <c r="F62" s="93"/>
      <c r="G62" s="18"/>
      <c r="H62" s="94"/>
      <c r="K62" s="96"/>
      <c r="L62" s="88"/>
      <c r="M62" s="88"/>
      <c r="N62" s="96"/>
      <c r="O62" s="96"/>
    </row>
    <row r="63" spans="1:15" s="79" customFormat="1" ht="15.75" customHeight="1" x14ac:dyDescent="0.25">
      <c r="A63" s="262" t="s">
        <v>70</v>
      </c>
      <c r="B63" s="262"/>
      <c r="C63" s="262"/>
      <c r="D63" s="262"/>
      <c r="E63" s="262"/>
      <c r="F63" s="262"/>
      <c r="G63" s="18"/>
      <c r="H63" s="78"/>
      <c r="K63" s="80"/>
      <c r="L63" s="88"/>
      <c r="M63" s="88"/>
      <c r="N63" s="80"/>
      <c r="O63" s="80"/>
    </row>
    <row r="64" spans="1:15" s="79" customFormat="1" ht="15.75" customHeight="1" x14ac:dyDescent="0.25">
      <c r="A64" s="262" t="s">
        <v>71</v>
      </c>
      <c r="B64" s="262"/>
      <c r="C64" s="262"/>
      <c r="D64" s="262"/>
      <c r="E64" s="262"/>
      <c r="F64" s="262"/>
      <c r="G64" s="18"/>
      <c r="H64" s="78"/>
      <c r="K64" s="80"/>
      <c r="L64" s="88"/>
      <c r="M64" s="88"/>
      <c r="N64" s="80"/>
      <c r="O64" s="80"/>
    </row>
    <row r="65" spans="1:15" s="79" customFormat="1" ht="15.75" customHeight="1" x14ac:dyDescent="0.25">
      <c r="A65" s="262" t="s">
        <v>144</v>
      </c>
      <c r="B65" s="262"/>
      <c r="C65" s="262"/>
      <c r="D65" s="262"/>
      <c r="E65" s="262"/>
      <c r="F65" s="262"/>
      <c r="G65" s="18"/>
      <c r="H65" s="78"/>
      <c r="K65" s="80"/>
      <c r="L65" s="88"/>
      <c r="M65" s="88"/>
      <c r="N65" s="80"/>
      <c r="O65" s="80"/>
    </row>
    <row r="66" spans="1:15" s="97" customFormat="1" ht="15.75" customHeight="1" x14ac:dyDescent="0.25">
      <c r="A66" s="262" t="s">
        <v>73</v>
      </c>
      <c r="B66" s="262"/>
      <c r="C66" s="262"/>
      <c r="D66" s="262"/>
      <c r="E66" s="262"/>
      <c r="F66" s="262"/>
      <c r="G66" s="18"/>
      <c r="H66" s="75"/>
      <c r="K66" s="98"/>
      <c r="L66" s="88"/>
      <c r="M66" s="88"/>
      <c r="N66" s="98"/>
      <c r="O66" s="98"/>
    </row>
    <row r="67" spans="1:15" ht="15.75" customHeight="1" x14ac:dyDescent="0.25">
      <c r="A67" s="85">
        <v>1</v>
      </c>
      <c r="B67" s="83" t="s">
        <v>145</v>
      </c>
      <c r="C67" s="84" t="s">
        <v>146</v>
      </c>
      <c r="D67" s="85">
        <v>3</v>
      </c>
      <c r="E67" s="99">
        <f>6.72*1.18</f>
        <v>7.9295999999999989</v>
      </c>
      <c r="F67" s="99">
        <f>3.9*1.18</f>
        <v>4.6019999999999994</v>
      </c>
      <c r="G67" s="18">
        <f t="shared" si="2"/>
        <v>12.531599999999997</v>
      </c>
      <c r="H67" s="84" t="s">
        <v>12</v>
      </c>
      <c r="K67" s="87"/>
      <c r="L67" s="88"/>
      <c r="M67" s="88"/>
      <c r="N67" s="87"/>
      <c r="O67" s="87"/>
    </row>
    <row r="68" spans="1:15" ht="15.75" customHeight="1" x14ac:dyDescent="0.25">
      <c r="A68" s="85">
        <f>A67+1</f>
        <v>2</v>
      </c>
      <c r="B68" s="83" t="s">
        <v>147</v>
      </c>
      <c r="C68" s="84" t="s">
        <v>146</v>
      </c>
      <c r="D68" s="85">
        <v>5</v>
      </c>
      <c r="E68" s="99">
        <f>6.72*1.18</f>
        <v>7.9295999999999989</v>
      </c>
      <c r="F68" s="99">
        <f>3.9*1.18</f>
        <v>4.6019999999999994</v>
      </c>
      <c r="G68" s="18">
        <f t="shared" si="2"/>
        <v>12.531599999999997</v>
      </c>
      <c r="H68" s="84" t="s">
        <v>12</v>
      </c>
      <c r="K68" s="87"/>
      <c r="L68" s="88"/>
      <c r="M68" s="88"/>
      <c r="N68" s="87"/>
      <c r="O68" s="87"/>
    </row>
    <row r="69" spans="1:15" ht="15.75" customHeight="1" x14ac:dyDescent="0.25">
      <c r="A69" s="85">
        <f>A68+1</f>
        <v>3</v>
      </c>
      <c r="B69" s="83" t="s">
        <v>148</v>
      </c>
      <c r="C69" s="84" t="s">
        <v>146</v>
      </c>
      <c r="D69" s="85">
        <v>6</v>
      </c>
      <c r="E69" s="99">
        <f>6.72*1.18</f>
        <v>7.9295999999999989</v>
      </c>
      <c r="F69" s="99">
        <f>3.9*1.18</f>
        <v>4.6019999999999994</v>
      </c>
      <c r="G69" s="18">
        <f t="shared" si="2"/>
        <v>12.531599999999997</v>
      </c>
      <c r="H69" s="84" t="s">
        <v>12</v>
      </c>
      <c r="K69" s="87"/>
      <c r="L69" s="88"/>
      <c r="M69" s="88"/>
      <c r="N69" s="87"/>
      <c r="O69" s="87"/>
    </row>
    <row r="70" spans="1:15" ht="15.75" customHeight="1" x14ac:dyDescent="0.25">
      <c r="A70" s="85">
        <v>4</v>
      </c>
      <c r="B70" s="83" t="s">
        <v>149</v>
      </c>
      <c r="C70" s="84" t="s">
        <v>146</v>
      </c>
      <c r="D70" s="85">
        <v>12</v>
      </c>
      <c r="E70" s="99">
        <f>6.72*1.18</f>
        <v>7.9295999999999989</v>
      </c>
      <c r="F70" s="99">
        <f>3.9*1.18</f>
        <v>4.6019999999999994</v>
      </c>
      <c r="G70" s="18">
        <f t="shared" si="2"/>
        <v>12.531599999999997</v>
      </c>
      <c r="H70" s="84" t="s">
        <v>12</v>
      </c>
      <c r="K70" s="87"/>
      <c r="L70" s="88"/>
      <c r="M70" s="88"/>
      <c r="N70" s="87"/>
      <c r="O70" s="87"/>
    </row>
    <row r="71" spans="1:15" ht="15.75" customHeight="1" x14ac:dyDescent="0.25">
      <c r="A71" s="85">
        <v>5</v>
      </c>
      <c r="B71" s="83" t="s">
        <v>150</v>
      </c>
      <c r="C71" s="84" t="s">
        <v>146</v>
      </c>
      <c r="D71" s="85">
        <v>16</v>
      </c>
      <c r="E71" s="99">
        <f>6.72*1.18</f>
        <v>7.9295999999999989</v>
      </c>
      <c r="F71" s="99">
        <f>3.9*1.18</f>
        <v>4.6019999999999994</v>
      </c>
      <c r="G71" s="18">
        <f t="shared" si="2"/>
        <v>12.531599999999997</v>
      </c>
      <c r="H71" s="84" t="s">
        <v>12</v>
      </c>
      <c r="K71" s="87"/>
      <c r="L71" s="88"/>
      <c r="M71" s="88"/>
      <c r="N71" s="87"/>
      <c r="O71" s="87"/>
    </row>
    <row r="72" spans="1:15" s="79" customFormat="1" ht="15.75" customHeight="1" x14ac:dyDescent="0.25">
      <c r="A72" s="75" t="s">
        <v>74</v>
      </c>
      <c r="B72" s="100"/>
      <c r="C72" s="75"/>
      <c r="D72" s="63"/>
      <c r="E72" s="76"/>
      <c r="F72" s="76"/>
      <c r="G72" s="18"/>
      <c r="H72" s="78"/>
      <c r="K72" s="80"/>
      <c r="L72" s="88"/>
      <c r="M72" s="88"/>
      <c r="N72" s="80"/>
      <c r="O72" s="80"/>
    </row>
    <row r="73" spans="1:15" s="97" customFormat="1" ht="15.75" customHeight="1" x14ac:dyDescent="0.25">
      <c r="A73" s="32" t="s">
        <v>75</v>
      </c>
      <c r="B73" s="50"/>
      <c r="C73" s="32"/>
      <c r="D73" s="32"/>
      <c r="E73" s="33"/>
      <c r="F73" s="33"/>
      <c r="G73" s="29"/>
      <c r="H73" s="32"/>
      <c r="K73" s="98"/>
      <c r="L73" s="88"/>
      <c r="M73" s="88"/>
      <c r="N73" s="98"/>
      <c r="O73" s="98"/>
    </row>
    <row r="74" spans="1:15" s="97" customFormat="1" ht="15.75" customHeight="1" x14ac:dyDescent="0.25">
      <c r="A74" s="25">
        <v>1</v>
      </c>
      <c r="B74" s="295"/>
      <c r="C74" s="27" t="s">
        <v>19</v>
      </c>
      <c r="D74" s="25" t="s">
        <v>151</v>
      </c>
      <c r="E74" s="28">
        <f>9.48*1.18</f>
        <v>11.186400000000001</v>
      </c>
      <c r="F74" s="28">
        <f>4.65*1.18</f>
        <v>5.4870000000000001</v>
      </c>
      <c r="G74" s="29">
        <f t="shared" ref="G74:G78" si="10">E74+F74</f>
        <v>16.673400000000001</v>
      </c>
      <c r="H74" s="27" t="s">
        <v>152</v>
      </c>
      <c r="J74" s="69"/>
      <c r="K74" s="98"/>
      <c r="L74" s="89"/>
      <c r="M74" s="89"/>
      <c r="N74" s="98"/>
      <c r="O74" s="98"/>
    </row>
    <row r="75" spans="1:15" s="97" customFormat="1" ht="15.75" customHeight="1" x14ac:dyDescent="0.25">
      <c r="A75" s="25">
        <v>2</v>
      </c>
      <c r="B75" s="296"/>
      <c r="C75" s="27" t="s">
        <v>19</v>
      </c>
      <c r="D75" s="25" t="s">
        <v>153</v>
      </c>
      <c r="E75" s="28">
        <f>9.48*1.18</f>
        <v>11.186400000000001</v>
      </c>
      <c r="F75" s="28">
        <f>4.65*1.18</f>
        <v>5.4870000000000001</v>
      </c>
      <c r="G75" s="29">
        <f t="shared" si="10"/>
        <v>16.673400000000001</v>
      </c>
      <c r="H75" s="27" t="s">
        <v>152</v>
      </c>
      <c r="J75" s="69"/>
      <c r="K75" s="98"/>
      <c r="L75" s="89"/>
      <c r="M75" s="89"/>
      <c r="N75" s="98"/>
      <c r="O75" s="98"/>
    </row>
    <row r="76" spans="1:15" s="79" customFormat="1" ht="15.75" customHeight="1" x14ac:dyDescent="0.25">
      <c r="A76" s="32" t="s">
        <v>78</v>
      </c>
      <c r="B76" s="32"/>
      <c r="C76" s="32"/>
      <c r="D76" s="32"/>
      <c r="E76" s="33"/>
      <c r="F76" s="33"/>
      <c r="G76" s="29"/>
      <c r="H76" s="293"/>
      <c r="K76" s="80"/>
      <c r="L76" s="88"/>
      <c r="M76" s="88"/>
      <c r="N76" s="80"/>
      <c r="O76" s="80"/>
    </row>
    <row r="77" spans="1:15" ht="15.75" customHeight="1" x14ac:dyDescent="0.25">
      <c r="A77" s="25">
        <v>1</v>
      </c>
      <c r="B77" s="26" t="s">
        <v>154</v>
      </c>
      <c r="C77" s="27" t="s">
        <v>146</v>
      </c>
      <c r="D77" s="25">
        <v>10</v>
      </c>
      <c r="E77" s="290">
        <f>6.72*1.18</f>
        <v>7.9295999999999989</v>
      </c>
      <c r="F77" s="290">
        <f>3.9*1.18</f>
        <v>4.6019999999999994</v>
      </c>
      <c r="G77" s="29">
        <f t="shared" si="10"/>
        <v>12.531599999999997</v>
      </c>
      <c r="H77" s="27" t="s">
        <v>12</v>
      </c>
      <c r="K77" s="87"/>
      <c r="L77" s="88"/>
      <c r="M77" s="88"/>
      <c r="N77" s="87"/>
      <c r="O77" s="87"/>
    </row>
    <row r="78" spans="1:15" ht="15.75" customHeight="1" x14ac:dyDescent="0.25">
      <c r="A78" s="85">
        <v>2</v>
      </c>
      <c r="B78" s="83" t="s">
        <v>155</v>
      </c>
      <c r="C78" s="84" t="s">
        <v>146</v>
      </c>
      <c r="D78" s="85">
        <v>14</v>
      </c>
      <c r="E78" s="99">
        <f>6.72*1.18</f>
        <v>7.9295999999999989</v>
      </c>
      <c r="F78" s="99">
        <f>3.9*1.18</f>
        <v>4.6019999999999994</v>
      </c>
      <c r="G78" s="18">
        <f t="shared" si="10"/>
        <v>12.531599999999997</v>
      </c>
      <c r="H78" s="84" t="s">
        <v>12</v>
      </c>
      <c r="K78" s="87"/>
      <c r="L78" s="88"/>
      <c r="M78" s="88"/>
      <c r="N78" s="87"/>
      <c r="O78" s="87"/>
    </row>
    <row r="79" spans="1:15" ht="22.5" customHeight="1" x14ac:dyDescent="0.25">
      <c r="A79" s="259" t="s">
        <v>319</v>
      </c>
      <c r="B79" s="260"/>
      <c r="C79" s="261"/>
      <c r="D79" s="63">
        <f>A26+A30+A39+A59+A61+A71+A75+A78</f>
        <v>58</v>
      </c>
      <c r="E79" s="93"/>
      <c r="F79" s="93"/>
      <c r="G79" s="18"/>
      <c r="K79" s="87"/>
      <c r="L79" s="87"/>
      <c r="M79" s="87"/>
      <c r="N79" s="87"/>
      <c r="O79" s="87"/>
    </row>
    <row r="80" spans="1:15" x14ac:dyDescent="0.25">
      <c r="K80" s="87"/>
      <c r="L80" s="103"/>
      <c r="M80" s="103"/>
      <c r="N80" s="87"/>
      <c r="O80" s="87"/>
    </row>
    <row r="81" spans="1:15" x14ac:dyDescent="0.25">
      <c r="A81" s="104" t="str">
        <f>'РЭУ № 1'!A65</f>
        <v>Исп. Ушакова Н. В.</v>
      </c>
      <c r="K81" s="87"/>
      <c r="L81" s="105"/>
      <c r="M81" s="105"/>
      <c r="N81" s="87"/>
      <c r="O81" s="87"/>
    </row>
    <row r="82" spans="1:15" x14ac:dyDescent="0.25">
      <c r="K82" s="87"/>
      <c r="L82" s="87"/>
      <c r="M82" s="87"/>
      <c r="N82" s="87"/>
      <c r="O82" s="87"/>
    </row>
    <row r="83" spans="1:15" x14ac:dyDescent="0.25">
      <c r="K83" s="87"/>
      <c r="L83" s="258"/>
      <c r="M83" s="258"/>
      <c r="N83" s="87"/>
      <c r="O83" s="87"/>
    </row>
    <row r="84" spans="1:15" x14ac:dyDescent="0.25">
      <c r="K84" s="87"/>
      <c r="L84" s="103"/>
      <c r="M84" s="103"/>
      <c r="N84" s="87"/>
      <c r="O84" s="87"/>
    </row>
    <row r="85" spans="1:15" x14ac:dyDescent="0.25">
      <c r="K85" s="87"/>
      <c r="L85" s="88"/>
      <c r="M85" s="88"/>
      <c r="N85" s="87"/>
      <c r="O85" s="87"/>
    </row>
    <row r="86" spans="1:15" x14ac:dyDescent="0.25">
      <c r="K86" s="87"/>
      <c r="L86" s="87"/>
      <c r="M86" s="87"/>
      <c r="N86" s="87"/>
      <c r="O86" s="87"/>
    </row>
    <row r="87" spans="1:15" x14ac:dyDescent="0.25">
      <c r="K87" s="87"/>
      <c r="L87" s="87"/>
      <c r="M87" s="87"/>
      <c r="N87" s="87"/>
      <c r="O87" s="87"/>
    </row>
  </sheetData>
  <mergeCells count="13">
    <mergeCell ref="A1:H1"/>
    <mergeCell ref="A2:H2"/>
    <mergeCell ref="A3:F3"/>
    <mergeCell ref="A8:F8"/>
    <mergeCell ref="A27:F27"/>
    <mergeCell ref="L83:M83"/>
    <mergeCell ref="A79:C79"/>
    <mergeCell ref="A31:F31"/>
    <mergeCell ref="A40:F40"/>
    <mergeCell ref="A63:F63"/>
    <mergeCell ref="A64:F64"/>
    <mergeCell ref="A65:F65"/>
    <mergeCell ref="A66:F66"/>
  </mergeCells>
  <pageMargins left="0.70866141732283472" right="0.19685039370078741" top="0.55118110236220474" bottom="0.15748031496062992" header="0.51181102362204722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74"/>
  <sheetViews>
    <sheetView view="pageBreakPreview" zoomScale="85" zoomScaleNormal="100" zoomScaleSheetLayoutView="85" workbookViewId="0">
      <selection activeCell="D17" sqref="D17"/>
    </sheetView>
  </sheetViews>
  <sheetFormatPr defaultRowHeight="15.75" x14ac:dyDescent="0.25"/>
  <cols>
    <col min="1" max="1" width="10" style="69" customWidth="1"/>
    <col min="2" max="2" width="9.85546875" style="69" customWidth="1"/>
    <col min="3" max="3" width="25.42578125" style="69" customWidth="1"/>
    <col min="4" max="4" width="13.42578125" style="69" customWidth="1"/>
    <col min="5" max="5" width="10" style="69" customWidth="1"/>
    <col min="6" max="6" width="15.5703125" style="101" customWidth="1"/>
    <col min="7" max="7" width="16" style="101" customWidth="1"/>
    <col min="8" max="8" width="16.85546875" style="102" customWidth="1"/>
    <col min="9" max="9" width="21.42578125" style="69" customWidth="1"/>
    <col min="10" max="10" width="10.42578125" style="95" customWidth="1"/>
    <col min="11" max="11" width="13.140625" style="95" customWidth="1"/>
    <col min="12" max="12" width="15.140625" style="95" customWidth="1"/>
    <col min="13" max="16384" width="9.140625" style="95"/>
  </cols>
  <sheetData>
    <row r="1" spans="1:15" ht="19.5" customHeight="1" x14ac:dyDescent="0.35">
      <c r="A1" s="263" t="str">
        <f>'РЭУ № 1'!A1:I1</f>
        <v>Тарифы по содержанию и ремонту (с НДС) до 31.12.2013г.</v>
      </c>
      <c r="B1" s="263"/>
      <c r="C1" s="263"/>
      <c r="D1" s="263"/>
      <c r="E1" s="263"/>
      <c r="F1" s="263"/>
      <c r="G1" s="263"/>
      <c r="H1" s="263"/>
      <c r="I1" s="263"/>
    </row>
    <row r="2" spans="1:15" ht="17.25" x14ac:dyDescent="0.3">
      <c r="A2" s="264" t="s">
        <v>156</v>
      </c>
      <c r="B2" s="264"/>
      <c r="C2" s="264"/>
      <c r="D2" s="264"/>
      <c r="E2" s="264"/>
      <c r="F2" s="264"/>
      <c r="G2" s="264"/>
      <c r="H2" s="264"/>
      <c r="I2" s="264"/>
    </row>
    <row r="3" spans="1:15" s="79" customFormat="1" ht="24.75" customHeight="1" x14ac:dyDescent="0.25">
      <c r="A3" s="97"/>
      <c r="B3" s="97"/>
      <c r="C3" s="97"/>
      <c r="D3" s="97"/>
      <c r="E3" s="97"/>
      <c r="F3" s="102"/>
      <c r="G3" s="102"/>
      <c r="H3" s="218"/>
      <c r="I3" s="216" t="s">
        <v>8</v>
      </c>
    </row>
    <row r="4" spans="1:15" s="74" customFormat="1" ht="29.25" customHeight="1" x14ac:dyDescent="0.2">
      <c r="A4" s="15" t="s">
        <v>1</v>
      </c>
      <c r="B4" s="15" t="s">
        <v>2</v>
      </c>
      <c r="C4" s="16" t="s">
        <v>3</v>
      </c>
      <c r="D4" s="15" t="s">
        <v>4</v>
      </c>
      <c r="E4" s="15" t="s">
        <v>5</v>
      </c>
      <c r="F4" s="17" t="s">
        <v>6</v>
      </c>
      <c r="G4" s="17" t="s">
        <v>7</v>
      </c>
      <c r="H4" s="17" t="s">
        <v>310</v>
      </c>
      <c r="I4" s="217" t="str">
        <f>'[1]2 рэу'!N2</f>
        <v>Постановление</v>
      </c>
      <c r="J4" s="107"/>
      <c r="K4" s="107"/>
      <c r="L4" s="107"/>
      <c r="M4" s="107"/>
      <c r="N4" s="107"/>
      <c r="O4" s="107"/>
    </row>
    <row r="5" spans="1:15" s="69" customFormat="1" ht="15.75" customHeight="1" x14ac:dyDescent="0.25">
      <c r="A5" s="75" t="s">
        <v>9</v>
      </c>
      <c r="B5" s="84"/>
      <c r="C5" s="84"/>
      <c r="D5" s="84"/>
      <c r="E5" s="84"/>
      <c r="F5" s="93"/>
      <c r="G5" s="93"/>
      <c r="H5" s="76"/>
      <c r="I5" s="108"/>
      <c r="J5" s="87"/>
      <c r="K5" s="88"/>
      <c r="L5" s="88"/>
      <c r="M5" s="87"/>
      <c r="N5" s="87"/>
      <c r="O5" s="87"/>
    </row>
    <row r="6" spans="1:15" s="69" customFormat="1" ht="15.75" customHeight="1" x14ac:dyDescent="0.25">
      <c r="A6" s="85">
        <v>1</v>
      </c>
      <c r="B6" s="92" t="s">
        <v>157</v>
      </c>
      <c r="C6" s="84" t="s">
        <v>158</v>
      </c>
      <c r="D6" s="85">
        <v>12.17</v>
      </c>
      <c r="E6" s="85">
        <v>1992</v>
      </c>
      <c r="F6" s="28" t="s">
        <v>327</v>
      </c>
      <c r="G6" s="28">
        <f>3.9*1.18</f>
        <v>4.6019999999999994</v>
      </c>
      <c r="H6" s="29" t="s">
        <v>328</v>
      </c>
      <c r="I6" s="108" t="s">
        <v>12</v>
      </c>
      <c r="J6" s="87"/>
      <c r="K6" s="88"/>
      <c r="L6" s="88"/>
      <c r="M6" s="87"/>
      <c r="N6" s="87"/>
      <c r="O6" s="87"/>
    </row>
    <row r="7" spans="1:15" s="69" customFormat="1" ht="33" customHeight="1" x14ac:dyDescent="0.25">
      <c r="A7" s="25">
        <v>2</v>
      </c>
      <c r="B7" s="26"/>
      <c r="C7" s="55" t="s">
        <v>159</v>
      </c>
      <c r="D7" s="25" t="s">
        <v>160</v>
      </c>
      <c r="E7" s="25"/>
      <c r="F7" s="28" t="s">
        <v>320</v>
      </c>
      <c r="G7" s="28"/>
      <c r="H7" s="29" t="str">
        <f>F7</f>
        <v>12,38/16,74</v>
      </c>
      <c r="I7" s="302" t="s">
        <v>321</v>
      </c>
      <c r="J7" s="87"/>
      <c r="K7" s="88"/>
      <c r="L7" s="88"/>
      <c r="M7" s="87"/>
      <c r="N7" s="87"/>
      <c r="O7" s="87"/>
    </row>
    <row r="8" spans="1:15" s="69" customFormat="1" ht="15.75" customHeight="1" x14ac:dyDescent="0.25">
      <c r="A8" s="25">
        <f>A7+1</f>
        <v>3</v>
      </c>
      <c r="B8" s="295" t="s">
        <v>161</v>
      </c>
      <c r="C8" s="27" t="s">
        <v>162</v>
      </c>
      <c r="D8" s="25">
        <v>41</v>
      </c>
      <c r="E8" s="25">
        <v>1991</v>
      </c>
      <c r="F8" s="28" t="s">
        <v>327</v>
      </c>
      <c r="G8" s="28">
        <f t="shared" ref="G8:G10" si="0">3.9*1.18</f>
        <v>4.6019999999999994</v>
      </c>
      <c r="H8" s="29" t="s">
        <v>328</v>
      </c>
      <c r="I8" s="62" t="s">
        <v>12</v>
      </c>
      <c r="J8" s="87"/>
      <c r="K8" s="88"/>
      <c r="L8" s="88"/>
      <c r="M8" s="87"/>
      <c r="N8" s="87"/>
      <c r="O8" s="87"/>
    </row>
    <row r="9" spans="1:15" s="69" customFormat="1" ht="15.75" customHeight="1" x14ac:dyDescent="0.25">
      <c r="A9" s="85">
        <f>A8+1</f>
        <v>4</v>
      </c>
      <c r="B9" s="92" t="s">
        <v>163</v>
      </c>
      <c r="C9" s="84" t="s">
        <v>162</v>
      </c>
      <c r="D9" s="85" t="s">
        <v>164</v>
      </c>
      <c r="E9" s="85">
        <v>1991</v>
      </c>
      <c r="F9" s="28" t="s">
        <v>327</v>
      </c>
      <c r="G9" s="28">
        <f t="shared" si="0"/>
        <v>4.6019999999999994</v>
      </c>
      <c r="H9" s="29" t="s">
        <v>328</v>
      </c>
      <c r="I9" s="108" t="s">
        <v>12</v>
      </c>
      <c r="J9" s="87"/>
      <c r="K9" s="88"/>
      <c r="L9" s="88"/>
      <c r="M9" s="87"/>
      <c r="N9" s="87"/>
      <c r="O9" s="87"/>
    </row>
    <row r="10" spans="1:15" s="69" customFormat="1" ht="15.75" customHeight="1" x14ac:dyDescent="0.25">
      <c r="A10" s="85">
        <f>A9+1</f>
        <v>5</v>
      </c>
      <c r="B10" s="92" t="s">
        <v>165</v>
      </c>
      <c r="C10" s="84" t="s">
        <v>162</v>
      </c>
      <c r="D10" s="85" t="s">
        <v>166</v>
      </c>
      <c r="E10" s="85">
        <v>1992</v>
      </c>
      <c r="F10" s="28" t="s">
        <v>327</v>
      </c>
      <c r="G10" s="28">
        <f t="shared" si="0"/>
        <v>4.6019999999999994</v>
      </c>
      <c r="H10" s="29" t="s">
        <v>328</v>
      </c>
      <c r="I10" s="108" t="s">
        <v>12</v>
      </c>
      <c r="J10" s="87"/>
      <c r="K10" s="88"/>
      <c r="L10" s="88"/>
      <c r="M10" s="87"/>
      <c r="N10" s="87"/>
      <c r="O10" s="87"/>
    </row>
    <row r="11" spans="1:15" s="69" customFormat="1" ht="15.75" customHeight="1" x14ac:dyDescent="0.25">
      <c r="A11" s="75" t="s">
        <v>15</v>
      </c>
      <c r="B11" s="92"/>
      <c r="C11" s="84"/>
      <c r="D11" s="84"/>
      <c r="E11" s="84"/>
      <c r="F11" s="93"/>
      <c r="G11" s="93"/>
      <c r="H11" s="18"/>
      <c r="I11" s="108"/>
      <c r="J11" s="87"/>
      <c r="K11" s="88"/>
      <c r="L11" s="88"/>
      <c r="M11" s="87"/>
      <c r="N11" s="87"/>
      <c r="O11" s="87"/>
    </row>
    <row r="12" spans="1:15" s="69" customFormat="1" ht="15.75" customHeight="1" x14ac:dyDescent="0.25">
      <c r="A12" s="85">
        <v>1</v>
      </c>
      <c r="B12" s="92" t="s">
        <v>167</v>
      </c>
      <c r="C12" s="84" t="s">
        <v>168</v>
      </c>
      <c r="D12" s="85" t="s">
        <v>169</v>
      </c>
      <c r="E12" s="85">
        <v>1993</v>
      </c>
      <c r="F12" s="109">
        <f>8.8*1.18</f>
        <v>10.384</v>
      </c>
      <c r="G12" s="109">
        <f>3.9*1.18</f>
        <v>4.6019999999999994</v>
      </c>
      <c r="H12" s="18">
        <f>F12+G12-0.01</f>
        <v>14.976000000000001</v>
      </c>
      <c r="I12" s="108" t="s">
        <v>12</v>
      </c>
      <c r="J12" s="87"/>
      <c r="K12" s="88"/>
      <c r="L12" s="88"/>
      <c r="M12" s="87"/>
      <c r="N12" s="87"/>
      <c r="O12" s="87"/>
    </row>
    <row r="13" spans="1:15" s="79" customFormat="1" ht="15.75" customHeight="1" x14ac:dyDescent="0.25">
      <c r="A13" s="75" t="s">
        <v>16</v>
      </c>
      <c r="B13" s="75"/>
      <c r="C13" s="75"/>
      <c r="D13" s="75"/>
      <c r="E13" s="75"/>
      <c r="F13" s="76"/>
      <c r="G13" s="76"/>
      <c r="H13" s="18"/>
      <c r="I13" s="111"/>
      <c r="J13" s="80"/>
      <c r="K13" s="88"/>
      <c r="L13" s="88"/>
      <c r="M13" s="80"/>
      <c r="N13" s="80"/>
      <c r="O13" s="80"/>
    </row>
    <row r="14" spans="1:15" s="79" customFormat="1" ht="15.75" customHeight="1" x14ac:dyDescent="0.25">
      <c r="A14" s="262" t="s">
        <v>17</v>
      </c>
      <c r="B14" s="262"/>
      <c r="C14" s="262"/>
      <c r="D14" s="262"/>
      <c r="E14" s="262"/>
      <c r="F14" s="262"/>
      <c r="G14" s="262"/>
      <c r="H14" s="18"/>
      <c r="I14" s="111"/>
      <c r="J14" s="80"/>
      <c r="K14" s="88"/>
      <c r="L14" s="88"/>
      <c r="M14" s="80"/>
      <c r="N14" s="80"/>
      <c r="O14" s="80"/>
    </row>
    <row r="15" spans="1:15" s="79" customFormat="1" ht="15.75" customHeight="1" x14ac:dyDescent="0.25">
      <c r="A15" s="262" t="s">
        <v>28</v>
      </c>
      <c r="B15" s="262"/>
      <c r="C15" s="262"/>
      <c r="D15" s="262"/>
      <c r="E15" s="262"/>
      <c r="F15" s="262"/>
      <c r="G15" s="262"/>
      <c r="H15" s="18"/>
      <c r="I15" s="111"/>
      <c r="J15" s="80"/>
      <c r="K15" s="88"/>
      <c r="L15" s="88"/>
      <c r="M15" s="80"/>
      <c r="N15" s="80"/>
      <c r="O15" s="80"/>
    </row>
    <row r="16" spans="1:15" s="69" customFormat="1" ht="15.75" customHeight="1" x14ac:dyDescent="0.25">
      <c r="A16" s="82">
        <v>1</v>
      </c>
      <c r="B16" s="83" t="s">
        <v>170</v>
      </c>
      <c r="C16" s="110" t="s">
        <v>171</v>
      </c>
      <c r="D16" s="85" t="s">
        <v>172</v>
      </c>
      <c r="E16" s="85">
        <v>1972</v>
      </c>
      <c r="F16" s="109">
        <f>7.77*1.18</f>
        <v>9.1685999999999996</v>
      </c>
      <c r="G16" s="109">
        <f>3.9*1.18</f>
        <v>4.6019999999999994</v>
      </c>
      <c r="H16" s="18">
        <f t="shared" ref="H16:H68" si="1">F16+G16</f>
        <v>13.770599999999998</v>
      </c>
      <c r="I16" s="108" t="s">
        <v>12</v>
      </c>
      <c r="J16" s="87"/>
      <c r="K16" s="88"/>
      <c r="L16" s="88"/>
      <c r="M16" s="87"/>
      <c r="N16" s="87"/>
      <c r="O16" s="87"/>
    </row>
    <row r="17" spans="1:15" s="69" customFormat="1" ht="15.75" customHeight="1" x14ac:dyDescent="0.25">
      <c r="A17" s="82">
        <f>A16+1</f>
        <v>2</v>
      </c>
      <c r="B17" s="83" t="s">
        <v>173</v>
      </c>
      <c r="C17" s="110" t="s">
        <v>171</v>
      </c>
      <c r="D17" s="85">
        <v>49</v>
      </c>
      <c r="E17" s="85" t="s">
        <v>174</v>
      </c>
      <c r="F17" s="109">
        <f>7.77*1.18</f>
        <v>9.1685999999999996</v>
      </c>
      <c r="G17" s="109">
        <f>3.9*1.18</f>
        <v>4.6019999999999994</v>
      </c>
      <c r="H17" s="18">
        <f t="shared" si="1"/>
        <v>13.770599999999998</v>
      </c>
      <c r="I17" s="108" t="s">
        <v>12</v>
      </c>
      <c r="J17" s="87"/>
      <c r="K17" s="88"/>
      <c r="L17" s="88"/>
      <c r="M17" s="87"/>
      <c r="N17" s="87"/>
      <c r="O17" s="87"/>
    </row>
    <row r="18" spans="1:15" s="69" customFormat="1" ht="15.75" customHeight="1" x14ac:dyDescent="0.25">
      <c r="A18" s="82">
        <f>A17+1</f>
        <v>3</v>
      </c>
      <c r="B18" s="92" t="s">
        <v>175</v>
      </c>
      <c r="C18" s="84" t="s">
        <v>176</v>
      </c>
      <c r="D18" s="85">
        <v>28</v>
      </c>
      <c r="E18" s="85">
        <v>1990</v>
      </c>
      <c r="F18" s="109">
        <f>7.77*1.18</f>
        <v>9.1685999999999996</v>
      </c>
      <c r="G18" s="109">
        <f>3.9*1.18</f>
        <v>4.6019999999999994</v>
      </c>
      <c r="H18" s="18">
        <f t="shared" si="1"/>
        <v>13.770599999999998</v>
      </c>
      <c r="I18" s="108" t="s">
        <v>12</v>
      </c>
      <c r="J18" s="87"/>
      <c r="K18" s="88"/>
      <c r="L18" s="88"/>
      <c r="M18" s="87"/>
      <c r="N18" s="87"/>
      <c r="O18" s="87"/>
    </row>
    <row r="19" spans="1:15" s="79" customFormat="1" ht="15.75" customHeight="1" x14ac:dyDescent="0.25">
      <c r="A19" s="262" t="s">
        <v>31</v>
      </c>
      <c r="B19" s="262"/>
      <c r="C19" s="262"/>
      <c r="D19" s="262"/>
      <c r="E19" s="262"/>
      <c r="F19" s="262"/>
      <c r="G19" s="262"/>
      <c r="H19" s="18"/>
      <c r="I19" s="111"/>
      <c r="J19" s="80"/>
      <c r="K19" s="88"/>
      <c r="L19" s="88"/>
      <c r="M19" s="80"/>
      <c r="N19" s="80"/>
      <c r="O19" s="80"/>
    </row>
    <row r="20" spans="1:15" s="69" customFormat="1" ht="15.75" customHeight="1" x14ac:dyDescent="0.25">
      <c r="A20" s="82">
        <v>1</v>
      </c>
      <c r="B20" s="83" t="s">
        <v>177</v>
      </c>
      <c r="C20" s="110" t="s">
        <v>162</v>
      </c>
      <c r="D20" s="85" t="s">
        <v>104</v>
      </c>
      <c r="E20" s="85">
        <v>1970</v>
      </c>
      <c r="F20" s="109">
        <f t="shared" ref="F20:F35" si="2">7.77*1.18</f>
        <v>9.1685999999999996</v>
      </c>
      <c r="G20" s="109">
        <f t="shared" ref="G20:G35" si="3">3.9*1.18</f>
        <v>4.6019999999999994</v>
      </c>
      <c r="H20" s="18">
        <f t="shared" si="1"/>
        <v>13.770599999999998</v>
      </c>
      <c r="I20" s="108" t="s">
        <v>12</v>
      </c>
      <c r="J20" s="87"/>
      <c r="K20" s="88"/>
      <c r="L20" s="88"/>
      <c r="M20" s="87"/>
      <c r="N20" s="87"/>
      <c r="O20" s="87"/>
    </row>
    <row r="21" spans="1:15" s="69" customFormat="1" ht="15.75" customHeight="1" x14ac:dyDescent="0.25">
      <c r="A21" s="112">
        <f>A20+1</f>
        <v>2</v>
      </c>
      <c r="B21" s="83" t="s">
        <v>178</v>
      </c>
      <c r="C21" s="110" t="s">
        <v>162</v>
      </c>
      <c r="D21" s="85" t="s">
        <v>179</v>
      </c>
      <c r="E21" s="85">
        <v>1970</v>
      </c>
      <c r="F21" s="109">
        <f t="shared" si="2"/>
        <v>9.1685999999999996</v>
      </c>
      <c r="G21" s="109">
        <f t="shared" si="3"/>
        <v>4.6019999999999994</v>
      </c>
      <c r="H21" s="18">
        <f t="shared" si="1"/>
        <v>13.770599999999998</v>
      </c>
      <c r="I21" s="108" t="s">
        <v>12</v>
      </c>
      <c r="J21" s="87"/>
      <c r="K21" s="88"/>
      <c r="L21" s="88"/>
      <c r="M21" s="87"/>
      <c r="N21" s="87"/>
      <c r="O21" s="87"/>
    </row>
    <row r="22" spans="1:15" s="69" customFormat="1" ht="15.75" customHeight="1" x14ac:dyDescent="0.25">
      <c r="A22" s="112">
        <f t="shared" ref="A22:A35" si="4">A21+1</f>
        <v>3</v>
      </c>
      <c r="B22" s="83" t="s">
        <v>180</v>
      </c>
      <c r="C22" s="110" t="s">
        <v>162</v>
      </c>
      <c r="D22" s="85">
        <v>46</v>
      </c>
      <c r="E22" s="85">
        <v>1970</v>
      </c>
      <c r="F22" s="109">
        <f t="shared" si="2"/>
        <v>9.1685999999999996</v>
      </c>
      <c r="G22" s="109">
        <f t="shared" si="3"/>
        <v>4.6019999999999994</v>
      </c>
      <c r="H22" s="18">
        <f t="shared" si="1"/>
        <v>13.770599999999998</v>
      </c>
      <c r="I22" s="108" t="s">
        <v>12</v>
      </c>
      <c r="J22" s="87"/>
      <c r="K22" s="88"/>
      <c r="L22" s="88"/>
      <c r="M22" s="87"/>
      <c r="N22" s="87"/>
      <c r="O22" s="87"/>
    </row>
    <row r="23" spans="1:15" s="69" customFormat="1" ht="15.75" customHeight="1" x14ac:dyDescent="0.25">
      <c r="A23" s="112">
        <f t="shared" si="4"/>
        <v>4</v>
      </c>
      <c r="B23" s="83" t="s">
        <v>181</v>
      </c>
      <c r="C23" s="110" t="s">
        <v>171</v>
      </c>
      <c r="D23" s="85">
        <v>48</v>
      </c>
      <c r="E23" s="85">
        <v>1969</v>
      </c>
      <c r="F23" s="109">
        <f t="shared" si="2"/>
        <v>9.1685999999999996</v>
      </c>
      <c r="G23" s="109">
        <f t="shared" si="3"/>
        <v>4.6019999999999994</v>
      </c>
      <c r="H23" s="18">
        <f t="shared" si="1"/>
        <v>13.770599999999998</v>
      </c>
      <c r="I23" s="108" t="s">
        <v>12</v>
      </c>
      <c r="J23" s="87"/>
      <c r="K23" s="88"/>
      <c r="L23" s="88"/>
      <c r="M23" s="87"/>
      <c r="N23" s="87"/>
      <c r="O23" s="87"/>
    </row>
    <row r="24" spans="1:15" s="69" customFormat="1" ht="30.75" customHeight="1" x14ac:dyDescent="0.25">
      <c r="A24" s="112">
        <f t="shared" si="4"/>
        <v>5</v>
      </c>
      <c r="B24" s="113" t="s">
        <v>182</v>
      </c>
      <c r="C24" s="114" t="s">
        <v>183</v>
      </c>
      <c r="D24" s="113" t="s">
        <v>184</v>
      </c>
      <c r="E24" s="71">
        <v>1968</v>
      </c>
      <c r="F24" s="109">
        <f t="shared" si="2"/>
        <v>9.1685999999999996</v>
      </c>
      <c r="G24" s="109">
        <f t="shared" si="3"/>
        <v>4.6019999999999994</v>
      </c>
      <c r="H24" s="18">
        <f t="shared" si="1"/>
        <v>13.770599999999998</v>
      </c>
      <c r="I24" s="108" t="s">
        <v>12</v>
      </c>
      <c r="J24" s="87"/>
      <c r="K24" s="88"/>
      <c r="L24" s="88"/>
      <c r="M24" s="87"/>
      <c r="N24" s="87"/>
      <c r="O24" s="87"/>
    </row>
    <row r="25" spans="1:15" s="69" customFormat="1" ht="15.75" customHeight="1" x14ac:dyDescent="0.25">
      <c r="A25" s="112">
        <f t="shared" si="4"/>
        <v>6</v>
      </c>
      <c r="B25" s="83" t="s">
        <v>185</v>
      </c>
      <c r="C25" s="110" t="s">
        <v>186</v>
      </c>
      <c r="D25" s="85">
        <v>34</v>
      </c>
      <c r="E25" s="85">
        <v>1969</v>
      </c>
      <c r="F25" s="109">
        <f t="shared" si="2"/>
        <v>9.1685999999999996</v>
      </c>
      <c r="G25" s="109">
        <f t="shared" si="3"/>
        <v>4.6019999999999994</v>
      </c>
      <c r="H25" s="18">
        <f t="shared" si="1"/>
        <v>13.770599999999998</v>
      </c>
      <c r="I25" s="108" t="s">
        <v>12</v>
      </c>
      <c r="J25" s="87"/>
      <c r="K25" s="88"/>
      <c r="L25" s="88"/>
      <c r="M25" s="87"/>
      <c r="N25" s="87"/>
      <c r="O25" s="87"/>
    </row>
    <row r="26" spans="1:15" s="69" customFormat="1" ht="15.75" customHeight="1" x14ac:dyDescent="0.25">
      <c r="A26" s="112">
        <f t="shared" si="4"/>
        <v>7</v>
      </c>
      <c r="B26" s="83" t="s">
        <v>187</v>
      </c>
      <c r="C26" s="110" t="s">
        <v>186</v>
      </c>
      <c r="D26" s="85">
        <v>36</v>
      </c>
      <c r="E26" s="85">
        <v>1969</v>
      </c>
      <c r="F26" s="109">
        <f t="shared" si="2"/>
        <v>9.1685999999999996</v>
      </c>
      <c r="G26" s="109">
        <f t="shared" si="3"/>
        <v>4.6019999999999994</v>
      </c>
      <c r="H26" s="18">
        <f t="shared" si="1"/>
        <v>13.770599999999998</v>
      </c>
      <c r="I26" s="108" t="s">
        <v>12</v>
      </c>
      <c r="J26" s="87"/>
      <c r="K26" s="88"/>
      <c r="L26" s="88"/>
      <c r="M26" s="87"/>
      <c r="N26" s="87"/>
      <c r="O26" s="87"/>
    </row>
    <row r="27" spans="1:15" s="69" customFormat="1" ht="15.75" customHeight="1" x14ac:dyDescent="0.25">
      <c r="A27" s="112">
        <f t="shared" si="4"/>
        <v>8</v>
      </c>
      <c r="B27" s="83" t="s">
        <v>188</v>
      </c>
      <c r="C27" s="84" t="s">
        <v>186</v>
      </c>
      <c r="D27" s="85">
        <v>38</v>
      </c>
      <c r="E27" s="85">
        <v>1968</v>
      </c>
      <c r="F27" s="109">
        <f t="shared" si="2"/>
        <v>9.1685999999999996</v>
      </c>
      <c r="G27" s="109">
        <f t="shared" si="3"/>
        <v>4.6019999999999994</v>
      </c>
      <c r="H27" s="18">
        <f t="shared" si="1"/>
        <v>13.770599999999998</v>
      </c>
      <c r="I27" s="108" t="s">
        <v>12</v>
      </c>
      <c r="J27" s="87"/>
      <c r="K27" s="88"/>
      <c r="L27" s="88"/>
      <c r="M27" s="87"/>
      <c r="N27" s="87"/>
      <c r="O27" s="87"/>
    </row>
    <row r="28" spans="1:15" s="69" customFormat="1" ht="15.75" customHeight="1" x14ac:dyDescent="0.25">
      <c r="A28" s="112">
        <f t="shared" si="4"/>
        <v>9</v>
      </c>
      <c r="B28" s="83" t="s">
        <v>189</v>
      </c>
      <c r="C28" s="110" t="s">
        <v>186</v>
      </c>
      <c r="D28" s="85">
        <v>40</v>
      </c>
      <c r="E28" s="85">
        <v>1969</v>
      </c>
      <c r="F28" s="109">
        <f t="shared" si="2"/>
        <v>9.1685999999999996</v>
      </c>
      <c r="G28" s="109">
        <f t="shared" si="3"/>
        <v>4.6019999999999994</v>
      </c>
      <c r="H28" s="18">
        <f t="shared" si="1"/>
        <v>13.770599999999998</v>
      </c>
      <c r="I28" s="108" t="s">
        <v>12</v>
      </c>
      <c r="J28" s="87"/>
      <c r="K28" s="88"/>
      <c r="L28" s="88"/>
      <c r="M28" s="87"/>
      <c r="N28" s="87"/>
      <c r="O28" s="87"/>
    </row>
    <row r="29" spans="1:15" s="69" customFormat="1" ht="15.75" customHeight="1" x14ac:dyDescent="0.25">
      <c r="A29" s="112">
        <f t="shared" si="4"/>
        <v>10</v>
      </c>
      <c r="B29" s="83" t="s">
        <v>190</v>
      </c>
      <c r="C29" s="110" t="s">
        <v>186</v>
      </c>
      <c r="D29" s="85">
        <v>42</v>
      </c>
      <c r="E29" s="85">
        <v>1969</v>
      </c>
      <c r="F29" s="109">
        <f t="shared" si="2"/>
        <v>9.1685999999999996</v>
      </c>
      <c r="G29" s="109">
        <f t="shared" si="3"/>
        <v>4.6019999999999994</v>
      </c>
      <c r="H29" s="18">
        <f t="shared" si="1"/>
        <v>13.770599999999998</v>
      </c>
      <c r="I29" s="108" t="s">
        <v>12</v>
      </c>
      <c r="J29" s="87"/>
      <c r="K29" s="88"/>
      <c r="L29" s="88"/>
      <c r="M29" s="87"/>
      <c r="N29" s="87"/>
      <c r="O29" s="87"/>
    </row>
    <row r="30" spans="1:15" s="69" customFormat="1" ht="15.75" customHeight="1" x14ac:dyDescent="0.25">
      <c r="A30" s="112">
        <f t="shared" si="4"/>
        <v>11</v>
      </c>
      <c r="B30" s="83" t="s">
        <v>191</v>
      </c>
      <c r="C30" s="110" t="s">
        <v>186</v>
      </c>
      <c r="D30" s="85">
        <v>45</v>
      </c>
      <c r="E30" s="85">
        <v>1969</v>
      </c>
      <c r="F30" s="109">
        <f t="shared" si="2"/>
        <v>9.1685999999999996</v>
      </c>
      <c r="G30" s="109">
        <f t="shared" si="3"/>
        <v>4.6019999999999994</v>
      </c>
      <c r="H30" s="18">
        <f t="shared" si="1"/>
        <v>13.770599999999998</v>
      </c>
      <c r="I30" s="108" t="s">
        <v>12</v>
      </c>
      <c r="J30" s="87"/>
      <c r="K30" s="88"/>
      <c r="L30" s="88"/>
      <c r="M30" s="87"/>
      <c r="N30" s="87"/>
      <c r="O30" s="87"/>
    </row>
    <row r="31" spans="1:15" s="69" customFormat="1" ht="15.75" customHeight="1" x14ac:dyDescent="0.25">
      <c r="A31" s="112">
        <f t="shared" si="4"/>
        <v>12</v>
      </c>
      <c r="B31" s="83" t="s">
        <v>192</v>
      </c>
      <c r="C31" s="110" t="s">
        <v>186</v>
      </c>
      <c r="D31" s="85">
        <v>47</v>
      </c>
      <c r="E31" s="85">
        <v>1969</v>
      </c>
      <c r="F31" s="109">
        <f t="shared" si="2"/>
        <v>9.1685999999999996</v>
      </c>
      <c r="G31" s="109">
        <f t="shared" si="3"/>
        <v>4.6019999999999994</v>
      </c>
      <c r="H31" s="18">
        <f t="shared" si="1"/>
        <v>13.770599999999998</v>
      </c>
      <c r="I31" s="108" t="s">
        <v>12</v>
      </c>
      <c r="J31" s="87"/>
      <c r="K31" s="88"/>
      <c r="L31" s="88"/>
      <c r="M31" s="87"/>
      <c r="N31" s="87"/>
      <c r="O31" s="87"/>
    </row>
    <row r="32" spans="1:15" s="69" customFormat="1" ht="15.75" customHeight="1" x14ac:dyDescent="0.25">
      <c r="A32" s="112">
        <f t="shared" si="4"/>
        <v>13</v>
      </c>
      <c r="B32" s="83" t="s">
        <v>193</v>
      </c>
      <c r="C32" s="84" t="s">
        <v>176</v>
      </c>
      <c r="D32" s="85">
        <v>27</v>
      </c>
      <c r="E32" s="85">
        <v>1968</v>
      </c>
      <c r="F32" s="109">
        <f t="shared" si="2"/>
        <v>9.1685999999999996</v>
      </c>
      <c r="G32" s="109">
        <f t="shared" si="3"/>
        <v>4.6019999999999994</v>
      </c>
      <c r="H32" s="18">
        <f t="shared" si="1"/>
        <v>13.770599999999998</v>
      </c>
      <c r="I32" s="108" t="s">
        <v>12</v>
      </c>
      <c r="J32" s="87"/>
      <c r="K32" s="88"/>
      <c r="L32" s="88"/>
      <c r="M32" s="87"/>
      <c r="N32" s="87"/>
      <c r="O32" s="87"/>
    </row>
    <row r="33" spans="1:15" s="69" customFormat="1" ht="15.75" customHeight="1" x14ac:dyDescent="0.25">
      <c r="A33" s="112">
        <f t="shared" si="4"/>
        <v>14</v>
      </c>
      <c r="B33" s="83" t="s">
        <v>194</v>
      </c>
      <c r="C33" s="84" t="s">
        <v>176</v>
      </c>
      <c r="D33" s="85">
        <v>31</v>
      </c>
      <c r="E33" s="85">
        <v>1968</v>
      </c>
      <c r="F33" s="109">
        <f t="shared" si="2"/>
        <v>9.1685999999999996</v>
      </c>
      <c r="G33" s="109">
        <f t="shared" si="3"/>
        <v>4.6019999999999994</v>
      </c>
      <c r="H33" s="18">
        <f t="shared" si="1"/>
        <v>13.770599999999998</v>
      </c>
      <c r="I33" s="108" t="s">
        <v>12</v>
      </c>
      <c r="J33" s="87"/>
      <c r="K33" s="88"/>
      <c r="L33" s="88"/>
      <c r="M33" s="87"/>
      <c r="N33" s="87"/>
      <c r="O33" s="87"/>
    </row>
    <row r="34" spans="1:15" s="69" customFormat="1" ht="15.75" customHeight="1" x14ac:dyDescent="0.25">
      <c r="A34" s="112">
        <f t="shared" si="4"/>
        <v>15</v>
      </c>
      <c r="B34" s="83" t="s">
        <v>195</v>
      </c>
      <c r="C34" s="110" t="s">
        <v>171</v>
      </c>
      <c r="D34" s="85">
        <v>50</v>
      </c>
      <c r="E34" s="85">
        <v>1970</v>
      </c>
      <c r="F34" s="109">
        <f t="shared" si="2"/>
        <v>9.1685999999999996</v>
      </c>
      <c r="G34" s="109">
        <f t="shared" si="3"/>
        <v>4.6019999999999994</v>
      </c>
      <c r="H34" s="18">
        <f t="shared" si="1"/>
        <v>13.770599999999998</v>
      </c>
      <c r="I34" s="108" t="s">
        <v>12</v>
      </c>
      <c r="J34" s="87"/>
      <c r="K34" s="88"/>
      <c r="L34" s="88"/>
      <c r="M34" s="87"/>
      <c r="N34" s="87"/>
      <c r="O34" s="87"/>
    </row>
    <row r="35" spans="1:15" s="69" customFormat="1" ht="15.75" customHeight="1" x14ac:dyDescent="0.25">
      <c r="A35" s="112">
        <f t="shared" si="4"/>
        <v>16</v>
      </c>
      <c r="B35" s="83" t="s">
        <v>196</v>
      </c>
      <c r="C35" s="110" t="s">
        <v>171</v>
      </c>
      <c r="D35" s="85">
        <v>52</v>
      </c>
      <c r="E35" s="85">
        <v>1969</v>
      </c>
      <c r="F35" s="109">
        <f t="shared" si="2"/>
        <v>9.1685999999999996</v>
      </c>
      <c r="G35" s="109">
        <f t="shared" si="3"/>
        <v>4.6019999999999994</v>
      </c>
      <c r="H35" s="18">
        <f t="shared" si="1"/>
        <v>13.770599999999998</v>
      </c>
      <c r="I35" s="108" t="s">
        <v>12</v>
      </c>
      <c r="J35" s="87"/>
      <c r="K35" s="88"/>
      <c r="L35" s="88"/>
      <c r="M35" s="87"/>
      <c r="N35" s="87"/>
      <c r="O35" s="87"/>
    </row>
    <row r="36" spans="1:15" s="79" customFormat="1" ht="15.75" customHeight="1" x14ac:dyDescent="0.25">
      <c r="A36" s="262" t="s">
        <v>121</v>
      </c>
      <c r="B36" s="262"/>
      <c r="C36" s="262"/>
      <c r="D36" s="262"/>
      <c r="E36" s="262"/>
      <c r="F36" s="262"/>
      <c r="G36" s="262"/>
      <c r="H36" s="18"/>
      <c r="I36" s="111"/>
      <c r="J36" s="80"/>
      <c r="K36" s="88"/>
      <c r="L36" s="88"/>
      <c r="M36" s="80"/>
      <c r="N36" s="80"/>
      <c r="O36" s="80"/>
    </row>
    <row r="37" spans="1:15" s="69" customFormat="1" ht="15.75" customHeight="1" x14ac:dyDescent="0.25">
      <c r="A37" s="85">
        <v>1</v>
      </c>
      <c r="B37" s="92" t="s">
        <v>197</v>
      </c>
      <c r="C37" s="84" t="s">
        <v>168</v>
      </c>
      <c r="D37" s="85">
        <v>9</v>
      </c>
      <c r="E37" s="85">
        <v>1989</v>
      </c>
      <c r="F37" s="109">
        <f t="shared" ref="F37:F56" si="5">7.77*1.18</f>
        <v>9.1685999999999996</v>
      </c>
      <c r="G37" s="109">
        <f t="shared" ref="G37:G56" si="6">3.9*1.18</f>
        <v>4.6019999999999994</v>
      </c>
      <c r="H37" s="18">
        <f t="shared" si="1"/>
        <v>13.770599999999998</v>
      </c>
      <c r="I37" s="108" t="s">
        <v>12</v>
      </c>
      <c r="J37" s="87"/>
      <c r="K37" s="88"/>
      <c r="L37" s="88"/>
      <c r="M37" s="87"/>
      <c r="N37" s="87"/>
      <c r="O37" s="87"/>
    </row>
    <row r="38" spans="1:15" s="69" customFormat="1" ht="15.75" customHeight="1" x14ac:dyDescent="0.25">
      <c r="A38" s="85">
        <f>A37+1</f>
        <v>2</v>
      </c>
      <c r="B38" s="92" t="s">
        <v>198</v>
      </c>
      <c r="C38" s="84" t="s">
        <v>168</v>
      </c>
      <c r="D38" s="85" t="s">
        <v>199</v>
      </c>
      <c r="E38" s="85">
        <v>1989</v>
      </c>
      <c r="F38" s="109">
        <f t="shared" si="5"/>
        <v>9.1685999999999996</v>
      </c>
      <c r="G38" s="109">
        <f t="shared" si="6"/>
        <v>4.6019999999999994</v>
      </c>
      <c r="H38" s="18">
        <f t="shared" si="1"/>
        <v>13.770599999999998</v>
      </c>
      <c r="I38" s="108" t="s">
        <v>12</v>
      </c>
      <c r="J38" s="87"/>
      <c r="K38" s="88"/>
      <c r="L38" s="88"/>
      <c r="M38" s="87"/>
      <c r="N38" s="87"/>
      <c r="O38" s="87"/>
    </row>
    <row r="39" spans="1:15" s="69" customFormat="1" ht="15.75" customHeight="1" x14ac:dyDescent="0.25">
      <c r="A39" s="85">
        <f t="shared" ref="A39:A56" si="7">A38+1</f>
        <v>3</v>
      </c>
      <c r="B39" s="92" t="s">
        <v>200</v>
      </c>
      <c r="C39" s="84" t="s">
        <v>168</v>
      </c>
      <c r="D39" s="85">
        <v>11</v>
      </c>
      <c r="E39" s="85">
        <v>1991</v>
      </c>
      <c r="F39" s="109">
        <f t="shared" si="5"/>
        <v>9.1685999999999996</v>
      </c>
      <c r="G39" s="109">
        <f t="shared" si="6"/>
        <v>4.6019999999999994</v>
      </c>
      <c r="H39" s="18">
        <f t="shared" si="1"/>
        <v>13.770599999999998</v>
      </c>
      <c r="I39" s="108" t="s">
        <v>12</v>
      </c>
      <c r="J39" s="87"/>
      <c r="K39" s="88"/>
      <c r="L39" s="88"/>
      <c r="M39" s="87"/>
      <c r="N39" s="87"/>
      <c r="O39" s="87"/>
    </row>
    <row r="40" spans="1:15" s="69" customFormat="1" ht="15.75" customHeight="1" x14ac:dyDescent="0.25">
      <c r="A40" s="85">
        <f t="shared" si="7"/>
        <v>4</v>
      </c>
      <c r="B40" s="92"/>
      <c r="C40" s="84" t="s">
        <v>176</v>
      </c>
      <c r="D40" s="85">
        <v>30</v>
      </c>
      <c r="E40" s="85" t="s">
        <v>201</v>
      </c>
      <c r="F40" s="109">
        <f t="shared" si="5"/>
        <v>9.1685999999999996</v>
      </c>
      <c r="G40" s="109">
        <f>3.9*1.18</f>
        <v>4.6019999999999994</v>
      </c>
      <c r="H40" s="18">
        <f t="shared" si="1"/>
        <v>13.770599999999998</v>
      </c>
      <c r="I40" s="108" t="s">
        <v>12</v>
      </c>
      <c r="J40" s="87"/>
      <c r="K40" s="88"/>
      <c r="L40" s="88"/>
      <c r="M40" s="87"/>
      <c r="N40" s="87"/>
      <c r="O40" s="87"/>
    </row>
    <row r="41" spans="1:15" s="69" customFormat="1" ht="15.75" customHeight="1" x14ac:dyDescent="0.25">
      <c r="A41" s="85">
        <f t="shared" si="7"/>
        <v>5</v>
      </c>
      <c r="B41" s="92" t="s">
        <v>202</v>
      </c>
      <c r="C41" s="84" t="s">
        <v>176</v>
      </c>
      <c r="D41" s="85">
        <v>35</v>
      </c>
      <c r="E41" s="85">
        <v>1986</v>
      </c>
      <c r="F41" s="109">
        <f t="shared" si="5"/>
        <v>9.1685999999999996</v>
      </c>
      <c r="G41" s="109">
        <f t="shared" si="6"/>
        <v>4.6019999999999994</v>
      </c>
      <c r="H41" s="18">
        <f t="shared" si="1"/>
        <v>13.770599999999998</v>
      </c>
      <c r="I41" s="108" t="s">
        <v>12</v>
      </c>
      <c r="J41" s="87"/>
      <c r="K41" s="88"/>
      <c r="L41" s="88"/>
      <c r="M41" s="87"/>
      <c r="N41" s="87"/>
      <c r="O41" s="87"/>
    </row>
    <row r="42" spans="1:15" s="69" customFormat="1" ht="15.75" customHeight="1" x14ac:dyDescent="0.25">
      <c r="A42" s="85">
        <f t="shared" si="7"/>
        <v>6</v>
      </c>
      <c r="B42" s="92" t="s">
        <v>203</v>
      </c>
      <c r="C42" s="84" t="s">
        <v>176</v>
      </c>
      <c r="D42" s="85" t="s">
        <v>204</v>
      </c>
      <c r="E42" s="85">
        <v>1987</v>
      </c>
      <c r="F42" s="109">
        <f t="shared" si="5"/>
        <v>9.1685999999999996</v>
      </c>
      <c r="G42" s="109">
        <f t="shared" si="6"/>
        <v>4.6019999999999994</v>
      </c>
      <c r="H42" s="18">
        <f t="shared" si="1"/>
        <v>13.770599999999998</v>
      </c>
      <c r="I42" s="108" t="s">
        <v>12</v>
      </c>
      <c r="J42" s="87"/>
      <c r="K42" s="88"/>
      <c r="L42" s="88"/>
      <c r="M42" s="87"/>
      <c r="N42" s="87"/>
      <c r="O42" s="87"/>
    </row>
    <row r="43" spans="1:15" s="69" customFormat="1" ht="15.75" customHeight="1" x14ac:dyDescent="0.25">
      <c r="A43" s="85">
        <f t="shared" si="7"/>
        <v>7</v>
      </c>
      <c r="B43" s="92" t="s">
        <v>205</v>
      </c>
      <c r="C43" s="84" t="s">
        <v>176</v>
      </c>
      <c r="D43" s="85" t="s">
        <v>206</v>
      </c>
      <c r="E43" s="85">
        <v>1988</v>
      </c>
      <c r="F43" s="109">
        <f t="shared" si="5"/>
        <v>9.1685999999999996</v>
      </c>
      <c r="G43" s="109">
        <f t="shared" si="6"/>
        <v>4.6019999999999994</v>
      </c>
      <c r="H43" s="18">
        <f t="shared" si="1"/>
        <v>13.770599999999998</v>
      </c>
      <c r="I43" s="108" t="s">
        <v>12</v>
      </c>
      <c r="J43" s="87"/>
      <c r="K43" s="88"/>
      <c r="L43" s="88"/>
      <c r="M43" s="87"/>
      <c r="N43" s="87"/>
      <c r="O43" s="87"/>
    </row>
    <row r="44" spans="1:15" s="69" customFormat="1" ht="15.75" customHeight="1" x14ac:dyDescent="0.25">
      <c r="A44" s="85">
        <f t="shared" si="7"/>
        <v>8</v>
      </c>
      <c r="B44" s="92" t="s">
        <v>207</v>
      </c>
      <c r="C44" s="84" t="s">
        <v>176</v>
      </c>
      <c r="D44" s="85">
        <v>39</v>
      </c>
      <c r="E44" s="85">
        <v>1987</v>
      </c>
      <c r="F44" s="109">
        <f t="shared" si="5"/>
        <v>9.1685999999999996</v>
      </c>
      <c r="G44" s="109">
        <f t="shared" si="6"/>
        <v>4.6019999999999994</v>
      </c>
      <c r="H44" s="18">
        <f t="shared" si="1"/>
        <v>13.770599999999998</v>
      </c>
      <c r="I44" s="108" t="s">
        <v>12</v>
      </c>
      <c r="J44" s="87"/>
      <c r="K44" s="88"/>
      <c r="L44" s="88"/>
      <c r="M44" s="87"/>
      <c r="N44" s="87"/>
      <c r="O44" s="87"/>
    </row>
    <row r="45" spans="1:15" s="69" customFormat="1" ht="15.75" customHeight="1" x14ac:dyDescent="0.25">
      <c r="A45" s="85">
        <f t="shared" si="7"/>
        <v>9</v>
      </c>
      <c r="B45" s="92" t="s">
        <v>208</v>
      </c>
      <c r="C45" s="84" t="s">
        <v>171</v>
      </c>
      <c r="D45" s="85">
        <v>55</v>
      </c>
      <c r="E45" s="85">
        <v>1988</v>
      </c>
      <c r="F45" s="109">
        <f t="shared" si="5"/>
        <v>9.1685999999999996</v>
      </c>
      <c r="G45" s="109">
        <f t="shared" si="6"/>
        <v>4.6019999999999994</v>
      </c>
      <c r="H45" s="18">
        <f t="shared" si="1"/>
        <v>13.770599999999998</v>
      </c>
      <c r="I45" s="108" t="s">
        <v>12</v>
      </c>
      <c r="J45" s="87"/>
      <c r="K45" s="88"/>
      <c r="L45" s="88"/>
      <c r="M45" s="87"/>
      <c r="N45" s="87"/>
      <c r="O45" s="87"/>
    </row>
    <row r="46" spans="1:15" s="69" customFormat="1" ht="15.75" customHeight="1" x14ac:dyDescent="0.25">
      <c r="A46" s="85">
        <f t="shared" si="7"/>
        <v>10</v>
      </c>
      <c r="B46" s="92" t="s">
        <v>209</v>
      </c>
      <c r="C46" s="84" t="s">
        <v>171</v>
      </c>
      <c r="D46" s="85">
        <v>57</v>
      </c>
      <c r="E46" s="85">
        <v>2000</v>
      </c>
      <c r="F46" s="109">
        <f t="shared" si="5"/>
        <v>9.1685999999999996</v>
      </c>
      <c r="G46" s="109">
        <f t="shared" si="6"/>
        <v>4.6019999999999994</v>
      </c>
      <c r="H46" s="18">
        <f t="shared" si="1"/>
        <v>13.770599999999998</v>
      </c>
      <c r="I46" s="108" t="s">
        <v>12</v>
      </c>
      <c r="J46" s="87"/>
      <c r="K46" s="88"/>
      <c r="L46" s="88"/>
      <c r="M46" s="87"/>
      <c r="N46" s="87"/>
      <c r="O46" s="87"/>
    </row>
    <row r="47" spans="1:15" s="69" customFormat="1" ht="15.75" customHeight="1" x14ac:dyDescent="0.25">
      <c r="A47" s="85">
        <f t="shared" si="7"/>
        <v>11</v>
      </c>
      <c r="B47" s="83" t="s">
        <v>210</v>
      </c>
      <c r="C47" s="110" t="s">
        <v>162</v>
      </c>
      <c r="D47" s="85">
        <v>26</v>
      </c>
      <c r="E47" s="85">
        <v>1974</v>
      </c>
      <c r="F47" s="109">
        <f t="shared" si="5"/>
        <v>9.1685999999999996</v>
      </c>
      <c r="G47" s="109">
        <f t="shared" si="6"/>
        <v>4.6019999999999994</v>
      </c>
      <c r="H47" s="18">
        <f t="shared" si="1"/>
        <v>13.770599999999998</v>
      </c>
      <c r="I47" s="108" t="s">
        <v>12</v>
      </c>
      <c r="J47" s="87"/>
      <c r="K47" s="88"/>
      <c r="L47" s="88"/>
      <c r="M47" s="87"/>
      <c r="N47" s="87"/>
      <c r="O47" s="87"/>
    </row>
    <row r="48" spans="1:15" s="69" customFormat="1" ht="15.75" customHeight="1" x14ac:dyDescent="0.25">
      <c r="A48" s="85">
        <f t="shared" si="7"/>
        <v>12</v>
      </c>
      <c r="B48" s="83" t="s">
        <v>211</v>
      </c>
      <c r="C48" s="110" t="s">
        <v>162</v>
      </c>
      <c r="D48" s="85">
        <v>28</v>
      </c>
      <c r="E48" s="85">
        <v>1975</v>
      </c>
      <c r="F48" s="109">
        <f t="shared" si="5"/>
        <v>9.1685999999999996</v>
      </c>
      <c r="G48" s="109">
        <f t="shared" si="6"/>
        <v>4.6019999999999994</v>
      </c>
      <c r="H48" s="18">
        <f t="shared" si="1"/>
        <v>13.770599999999998</v>
      </c>
      <c r="I48" s="108" t="s">
        <v>12</v>
      </c>
      <c r="J48" s="87"/>
      <c r="K48" s="88"/>
      <c r="L48" s="88"/>
      <c r="M48" s="87"/>
      <c r="N48" s="87"/>
      <c r="O48" s="87"/>
    </row>
    <row r="49" spans="1:15" s="69" customFormat="1" ht="15.75" customHeight="1" x14ac:dyDescent="0.25">
      <c r="A49" s="85">
        <f t="shared" si="7"/>
        <v>13</v>
      </c>
      <c r="B49" s="83" t="s">
        <v>212</v>
      </c>
      <c r="C49" s="110" t="s">
        <v>162</v>
      </c>
      <c r="D49" s="85">
        <v>30</v>
      </c>
      <c r="E49" s="85">
        <v>1974</v>
      </c>
      <c r="F49" s="109">
        <f t="shared" si="5"/>
        <v>9.1685999999999996</v>
      </c>
      <c r="G49" s="109">
        <f t="shared" si="6"/>
        <v>4.6019999999999994</v>
      </c>
      <c r="H49" s="18">
        <f t="shared" si="1"/>
        <v>13.770599999999998</v>
      </c>
      <c r="I49" s="108" t="s">
        <v>12</v>
      </c>
      <c r="J49" s="87"/>
      <c r="K49" s="88"/>
      <c r="L49" s="88"/>
      <c r="M49" s="87"/>
      <c r="N49" s="87"/>
      <c r="O49" s="87"/>
    </row>
    <row r="50" spans="1:15" s="69" customFormat="1" ht="15.75" customHeight="1" x14ac:dyDescent="0.25">
      <c r="A50" s="72">
        <f t="shared" si="7"/>
        <v>14</v>
      </c>
      <c r="B50" s="83" t="s">
        <v>213</v>
      </c>
      <c r="C50" s="110" t="s">
        <v>162</v>
      </c>
      <c r="D50" s="85">
        <v>32</v>
      </c>
      <c r="E50" s="85">
        <v>1974</v>
      </c>
      <c r="F50" s="109">
        <f t="shared" si="5"/>
        <v>9.1685999999999996</v>
      </c>
      <c r="G50" s="109">
        <f t="shared" si="6"/>
        <v>4.6019999999999994</v>
      </c>
      <c r="H50" s="18">
        <f t="shared" si="1"/>
        <v>13.770599999999998</v>
      </c>
      <c r="I50" s="108" t="s">
        <v>12</v>
      </c>
      <c r="J50" s="87"/>
      <c r="K50" s="88"/>
      <c r="L50" s="88"/>
      <c r="M50" s="87"/>
      <c r="N50" s="87"/>
      <c r="O50" s="87"/>
    </row>
    <row r="51" spans="1:15" s="69" customFormat="1" ht="15.75" customHeight="1" x14ac:dyDescent="0.25">
      <c r="A51" s="72">
        <f t="shared" si="7"/>
        <v>15</v>
      </c>
      <c r="B51" s="83" t="s">
        <v>214</v>
      </c>
      <c r="C51" s="115" t="s">
        <v>162</v>
      </c>
      <c r="D51" s="85">
        <v>34</v>
      </c>
      <c r="E51" s="85">
        <v>1975</v>
      </c>
      <c r="F51" s="109">
        <f t="shared" si="5"/>
        <v>9.1685999999999996</v>
      </c>
      <c r="G51" s="109">
        <f t="shared" si="6"/>
        <v>4.6019999999999994</v>
      </c>
      <c r="H51" s="18">
        <f t="shared" si="1"/>
        <v>13.770599999999998</v>
      </c>
      <c r="I51" s="108" t="s">
        <v>12</v>
      </c>
      <c r="J51" s="87"/>
      <c r="K51" s="88"/>
      <c r="L51" s="88"/>
      <c r="M51" s="87"/>
      <c r="N51" s="87"/>
      <c r="O51" s="87"/>
    </row>
    <row r="52" spans="1:15" s="69" customFormat="1" ht="15.75" customHeight="1" x14ac:dyDescent="0.25">
      <c r="A52" s="72">
        <f t="shared" si="7"/>
        <v>16</v>
      </c>
      <c r="B52" s="83" t="s">
        <v>215</v>
      </c>
      <c r="C52" s="115" t="s">
        <v>162</v>
      </c>
      <c r="D52" s="85">
        <v>36</v>
      </c>
      <c r="E52" s="85">
        <v>1973</v>
      </c>
      <c r="F52" s="109">
        <f t="shared" si="5"/>
        <v>9.1685999999999996</v>
      </c>
      <c r="G52" s="109">
        <f t="shared" si="6"/>
        <v>4.6019999999999994</v>
      </c>
      <c r="H52" s="18">
        <f t="shared" si="1"/>
        <v>13.770599999999998</v>
      </c>
      <c r="I52" s="108" t="s">
        <v>12</v>
      </c>
      <c r="J52" s="87"/>
      <c r="K52" s="88"/>
      <c r="L52" s="88"/>
      <c r="M52" s="87"/>
      <c r="N52" s="87"/>
      <c r="O52" s="87"/>
    </row>
    <row r="53" spans="1:15" s="69" customFormat="1" ht="15.75" customHeight="1" x14ac:dyDescent="0.25">
      <c r="A53" s="72">
        <f t="shared" si="7"/>
        <v>17</v>
      </c>
      <c r="B53" s="92" t="s">
        <v>216</v>
      </c>
      <c r="C53" s="84" t="s">
        <v>162</v>
      </c>
      <c r="D53" s="85" t="s">
        <v>217</v>
      </c>
      <c r="E53" s="85">
        <v>1997</v>
      </c>
      <c r="F53" s="109">
        <f t="shared" si="5"/>
        <v>9.1685999999999996</v>
      </c>
      <c r="G53" s="109">
        <f t="shared" si="6"/>
        <v>4.6019999999999994</v>
      </c>
      <c r="H53" s="18">
        <f t="shared" si="1"/>
        <v>13.770599999999998</v>
      </c>
      <c r="I53" s="108" t="s">
        <v>12</v>
      </c>
      <c r="J53" s="87"/>
      <c r="K53" s="88"/>
      <c r="L53" s="88"/>
      <c r="M53" s="87"/>
      <c r="N53" s="87"/>
      <c r="O53" s="87"/>
    </row>
    <row r="54" spans="1:15" s="69" customFormat="1" ht="29.25" customHeight="1" x14ac:dyDescent="0.25">
      <c r="A54" s="72">
        <f>A53+1</f>
        <v>18</v>
      </c>
      <c r="B54" s="113" t="s">
        <v>218</v>
      </c>
      <c r="C54" s="115" t="s">
        <v>219</v>
      </c>
      <c r="D54" s="113" t="s">
        <v>220</v>
      </c>
      <c r="E54" s="71">
        <v>1971</v>
      </c>
      <c r="F54" s="109">
        <f t="shared" si="5"/>
        <v>9.1685999999999996</v>
      </c>
      <c r="G54" s="109">
        <f t="shared" si="6"/>
        <v>4.6019999999999994</v>
      </c>
      <c r="H54" s="18">
        <f t="shared" si="1"/>
        <v>13.770599999999998</v>
      </c>
      <c r="I54" s="108" t="s">
        <v>12</v>
      </c>
      <c r="J54" s="87"/>
      <c r="K54" s="88"/>
      <c r="L54" s="88"/>
      <c r="M54" s="87"/>
      <c r="N54" s="87"/>
      <c r="O54" s="87"/>
    </row>
    <row r="55" spans="1:15" s="69" customFormat="1" ht="15.75" customHeight="1" x14ac:dyDescent="0.25">
      <c r="A55" s="72">
        <f t="shared" si="7"/>
        <v>19</v>
      </c>
      <c r="B55" s="113" t="s">
        <v>221</v>
      </c>
      <c r="C55" s="115" t="s">
        <v>162</v>
      </c>
      <c r="D55" s="71">
        <v>44</v>
      </c>
      <c r="E55" s="71">
        <v>1971</v>
      </c>
      <c r="F55" s="109">
        <f t="shared" si="5"/>
        <v>9.1685999999999996</v>
      </c>
      <c r="G55" s="109">
        <f t="shared" si="6"/>
        <v>4.6019999999999994</v>
      </c>
      <c r="H55" s="18">
        <f t="shared" si="1"/>
        <v>13.770599999999998</v>
      </c>
      <c r="I55" s="108" t="s">
        <v>12</v>
      </c>
      <c r="J55" s="87"/>
      <c r="K55" s="88"/>
      <c r="L55" s="88"/>
      <c r="M55" s="87"/>
      <c r="N55" s="87"/>
      <c r="O55" s="87"/>
    </row>
    <row r="56" spans="1:15" s="69" customFormat="1" ht="27.75" customHeight="1" x14ac:dyDescent="0.25">
      <c r="A56" s="72">
        <f t="shared" si="7"/>
        <v>20</v>
      </c>
      <c r="B56" s="113" t="s">
        <v>222</v>
      </c>
      <c r="C56" s="115" t="s">
        <v>223</v>
      </c>
      <c r="D56" s="113" t="s">
        <v>224</v>
      </c>
      <c r="E56" s="71">
        <v>1971</v>
      </c>
      <c r="F56" s="109">
        <f t="shared" si="5"/>
        <v>9.1685999999999996</v>
      </c>
      <c r="G56" s="109">
        <f t="shared" si="6"/>
        <v>4.6019999999999994</v>
      </c>
      <c r="H56" s="18">
        <f t="shared" si="1"/>
        <v>13.770599999999998</v>
      </c>
      <c r="I56" s="108" t="s">
        <v>12</v>
      </c>
      <c r="J56" s="87"/>
      <c r="K56" s="88"/>
      <c r="L56" s="88"/>
      <c r="M56" s="87"/>
      <c r="N56" s="87"/>
      <c r="O56" s="87"/>
    </row>
    <row r="57" spans="1:15" s="79" customFormat="1" ht="15.75" customHeight="1" x14ac:dyDescent="0.25">
      <c r="A57" s="75" t="s">
        <v>69</v>
      </c>
      <c r="B57" s="75"/>
      <c r="C57" s="75"/>
      <c r="D57" s="75"/>
      <c r="E57" s="75"/>
      <c r="F57" s="76"/>
      <c r="G57" s="76"/>
      <c r="H57" s="18"/>
      <c r="I57" s="111"/>
      <c r="J57" s="80"/>
      <c r="K57" s="88"/>
      <c r="L57" s="88"/>
      <c r="M57" s="80"/>
      <c r="N57" s="80"/>
      <c r="O57" s="80"/>
    </row>
    <row r="58" spans="1:15" ht="15.75" customHeight="1" x14ac:dyDescent="0.25">
      <c r="A58" s="266" t="s">
        <v>70</v>
      </c>
      <c r="B58" s="266"/>
      <c r="C58" s="266"/>
      <c r="D58" s="266"/>
      <c r="E58" s="266"/>
      <c r="F58" s="266"/>
      <c r="G58" s="266"/>
      <c r="H58" s="18"/>
      <c r="I58" s="108"/>
      <c r="J58" s="96"/>
      <c r="K58" s="88"/>
      <c r="L58" s="88"/>
      <c r="M58" s="96"/>
      <c r="N58" s="96"/>
      <c r="O58" s="96"/>
    </row>
    <row r="59" spans="1:15" ht="15.75" customHeight="1" x14ac:dyDescent="0.25">
      <c r="A59" s="266" t="s">
        <v>71</v>
      </c>
      <c r="B59" s="266"/>
      <c r="C59" s="266"/>
      <c r="D59" s="266"/>
      <c r="E59" s="266"/>
      <c r="F59" s="266"/>
      <c r="G59" s="266"/>
      <c r="H59" s="18"/>
      <c r="I59" s="108"/>
      <c r="J59" s="96"/>
      <c r="K59" s="88"/>
      <c r="L59" s="88"/>
      <c r="M59" s="96"/>
      <c r="N59" s="96"/>
      <c r="O59" s="96"/>
    </row>
    <row r="60" spans="1:15" ht="15.75" customHeight="1" x14ac:dyDescent="0.25">
      <c r="A60" s="266" t="s">
        <v>144</v>
      </c>
      <c r="B60" s="266"/>
      <c r="C60" s="266"/>
      <c r="D60" s="266"/>
      <c r="E60" s="266"/>
      <c r="F60" s="266"/>
      <c r="G60" s="266"/>
      <c r="H60" s="18"/>
      <c r="I60" s="108"/>
      <c r="J60" s="96"/>
      <c r="K60" s="88"/>
      <c r="L60" s="88"/>
      <c r="M60" s="96"/>
      <c r="N60" s="96"/>
      <c r="O60" s="96"/>
    </row>
    <row r="61" spans="1:15" s="79" customFormat="1" ht="15.75" customHeight="1" x14ac:dyDescent="0.25">
      <c r="A61" s="262" t="s">
        <v>225</v>
      </c>
      <c r="B61" s="262"/>
      <c r="C61" s="262"/>
      <c r="D61" s="262"/>
      <c r="E61" s="262"/>
      <c r="F61" s="262"/>
      <c r="G61" s="262"/>
      <c r="H61" s="18"/>
      <c r="I61" s="111"/>
      <c r="J61" s="80"/>
      <c r="K61" s="88"/>
      <c r="L61" s="88"/>
      <c r="M61" s="80"/>
      <c r="N61" s="80"/>
      <c r="O61" s="80"/>
    </row>
    <row r="62" spans="1:15" s="69" customFormat="1" ht="15.75" customHeight="1" x14ac:dyDescent="0.25">
      <c r="A62" s="85">
        <v>1</v>
      </c>
      <c r="B62" s="83" t="s">
        <v>226</v>
      </c>
      <c r="C62" s="110" t="s">
        <v>171</v>
      </c>
      <c r="D62" s="85">
        <v>34</v>
      </c>
      <c r="E62" s="85">
        <v>1949</v>
      </c>
      <c r="F62" s="109">
        <f>6.72*1.18</f>
        <v>7.9295999999999989</v>
      </c>
      <c r="G62" s="109">
        <f>3.9*1.18</f>
        <v>4.6019999999999994</v>
      </c>
      <c r="H62" s="18">
        <f t="shared" si="1"/>
        <v>12.531599999999997</v>
      </c>
      <c r="I62" s="108" t="s">
        <v>12</v>
      </c>
      <c r="J62" s="87"/>
      <c r="K62" s="88"/>
      <c r="L62" s="88"/>
      <c r="M62" s="87"/>
      <c r="N62" s="87"/>
      <c r="O62" s="87"/>
    </row>
    <row r="63" spans="1:15" s="79" customFormat="1" ht="15.75" customHeight="1" x14ac:dyDescent="0.25">
      <c r="A63" s="75" t="s">
        <v>74</v>
      </c>
      <c r="B63" s="100"/>
      <c r="C63" s="75"/>
      <c r="D63" s="63"/>
      <c r="E63" s="63"/>
      <c r="F63" s="76"/>
      <c r="G63" s="76"/>
      <c r="H63" s="18"/>
      <c r="I63" s="111"/>
      <c r="J63" s="80"/>
      <c r="K63" s="88"/>
      <c r="L63" s="88"/>
      <c r="M63" s="80"/>
      <c r="N63" s="80"/>
      <c r="O63" s="80"/>
    </row>
    <row r="64" spans="1:15" ht="15.75" customHeight="1" x14ac:dyDescent="0.25">
      <c r="A64" s="32" t="s">
        <v>75</v>
      </c>
      <c r="B64" s="295"/>
      <c r="C64" s="27"/>
      <c r="D64" s="27"/>
      <c r="E64" s="27"/>
      <c r="F64" s="51"/>
      <c r="G64" s="51"/>
      <c r="H64" s="29"/>
      <c r="I64" s="62"/>
      <c r="J64" s="96"/>
      <c r="K64" s="88"/>
      <c r="L64" s="88"/>
      <c r="M64" s="96"/>
      <c r="N64" s="96"/>
      <c r="O64" s="96"/>
    </row>
    <row r="65" spans="1:15" s="79" customFormat="1" ht="15.75" customHeight="1" x14ac:dyDescent="0.25">
      <c r="A65" s="297">
        <v>1</v>
      </c>
      <c r="B65" s="298"/>
      <c r="C65" s="299" t="s">
        <v>162</v>
      </c>
      <c r="D65" s="287" t="s">
        <v>227</v>
      </c>
      <c r="E65" s="287">
        <v>1975</v>
      </c>
      <c r="F65" s="300">
        <v>11.09</v>
      </c>
      <c r="G65" s="300">
        <v>5.55</v>
      </c>
      <c r="H65" s="29">
        <f t="shared" si="1"/>
        <v>16.64</v>
      </c>
      <c r="I65" s="301" t="s">
        <v>30</v>
      </c>
      <c r="J65" s="80"/>
      <c r="K65" s="88"/>
      <c r="L65" s="88"/>
      <c r="M65" s="80"/>
      <c r="N65" s="80"/>
      <c r="O65" s="80"/>
    </row>
    <row r="66" spans="1:15" s="79" customFormat="1" ht="15.75" customHeight="1" x14ac:dyDescent="0.25">
      <c r="A66" s="297">
        <v>2</v>
      </c>
      <c r="B66" s="298"/>
      <c r="C66" s="299" t="s">
        <v>228</v>
      </c>
      <c r="D66" s="287" t="s">
        <v>229</v>
      </c>
      <c r="E66" s="287">
        <v>1974</v>
      </c>
      <c r="F66" s="300">
        <v>11.09</v>
      </c>
      <c r="G66" s="300">
        <v>5.55</v>
      </c>
      <c r="H66" s="29">
        <f t="shared" si="1"/>
        <v>16.64</v>
      </c>
      <c r="I66" s="301" t="s">
        <v>30</v>
      </c>
      <c r="J66" s="80"/>
      <c r="K66" s="88"/>
      <c r="L66" s="88"/>
      <c r="M66" s="80"/>
      <c r="N66" s="80"/>
      <c r="O66" s="80"/>
    </row>
    <row r="67" spans="1:15" s="79" customFormat="1" ht="15.75" customHeight="1" x14ac:dyDescent="0.25">
      <c r="A67" s="32" t="s">
        <v>78</v>
      </c>
      <c r="B67" s="32"/>
      <c r="C67" s="32"/>
      <c r="D67" s="32"/>
      <c r="E67" s="32"/>
      <c r="F67" s="33"/>
      <c r="G67" s="33"/>
      <c r="H67" s="29"/>
      <c r="I67" s="56"/>
      <c r="J67" s="80"/>
      <c r="K67" s="88"/>
      <c r="L67" s="88"/>
      <c r="M67" s="80"/>
      <c r="N67" s="80"/>
      <c r="O67" s="80"/>
    </row>
    <row r="68" spans="1:15" s="69" customFormat="1" ht="15.75" customHeight="1" x14ac:dyDescent="0.25">
      <c r="A68" s="25">
        <v>1</v>
      </c>
      <c r="B68" s="26" t="s">
        <v>230</v>
      </c>
      <c r="C68" s="55" t="s">
        <v>171</v>
      </c>
      <c r="D68" s="25" t="s">
        <v>231</v>
      </c>
      <c r="E68" s="25">
        <v>1949</v>
      </c>
      <c r="F68" s="28">
        <f>6.72*1.18</f>
        <v>7.9295999999999989</v>
      </c>
      <c r="G68" s="28">
        <f>3.9*1.18</f>
        <v>4.6019999999999994</v>
      </c>
      <c r="H68" s="29">
        <f t="shared" si="1"/>
        <v>12.531599999999997</v>
      </c>
      <c r="I68" s="62" t="s">
        <v>12</v>
      </c>
      <c r="J68" s="87"/>
      <c r="K68" s="88"/>
      <c r="L68" s="88"/>
      <c r="M68" s="87"/>
      <c r="N68" s="87"/>
      <c r="O68" s="87"/>
    </row>
    <row r="69" spans="1:15" s="69" customFormat="1" ht="15.75" customHeight="1" x14ac:dyDescent="0.25">
      <c r="A69" s="259" t="s">
        <v>319</v>
      </c>
      <c r="B69" s="260"/>
      <c r="C69" s="261"/>
      <c r="D69" s="63">
        <f>A10+A12+A18+A35+A56+A62+A66+A68</f>
        <v>49</v>
      </c>
      <c r="E69" s="221"/>
      <c r="F69" s="222"/>
      <c r="G69" s="222"/>
      <c r="H69" s="210"/>
      <c r="I69" s="87"/>
      <c r="J69" s="87"/>
      <c r="K69" s="88"/>
      <c r="L69" s="88"/>
      <c r="M69" s="87"/>
      <c r="N69" s="87"/>
      <c r="O69" s="87"/>
    </row>
    <row r="70" spans="1:15" x14ac:dyDescent="0.25">
      <c r="A70" s="117" t="str">
        <f>'РЭУ № 1'!A65</f>
        <v>Исп. Ушакова Н. В.</v>
      </c>
      <c r="B70" s="87"/>
      <c r="D70" s="87"/>
      <c r="E70" s="87"/>
      <c r="F70" s="103"/>
      <c r="G70" s="103"/>
      <c r="H70" s="105"/>
      <c r="J70" s="96"/>
      <c r="K70" s="116"/>
      <c r="L70" s="116"/>
      <c r="M70" s="96"/>
      <c r="N70" s="96"/>
      <c r="O70" s="96"/>
    </row>
    <row r="71" spans="1:15" x14ac:dyDescent="0.25">
      <c r="A71" s="87"/>
      <c r="B71" s="87"/>
      <c r="C71" s="87"/>
      <c r="D71" s="87"/>
      <c r="E71" s="87"/>
      <c r="F71" s="103"/>
      <c r="G71" s="103"/>
      <c r="H71" s="105"/>
      <c r="J71" s="96"/>
      <c r="K71" s="96"/>
      <c r="L71" s="96"/>
      <c r="M71" s="96"/>
      <c r="N71" s="96"/>
      <c r="O71" s="96"/>
    </row>
    <row r="72" spans="1:15" x14ac:dyDescent="0.25">
      <c r="A72" s="87"/>
      <c r="B72" s="87"/>
      <c r="C72" s="87"/>
      <c r="D72" s="87"/>
      <c r="E72" s="87"/>
      <c r="F72" s="103"/>
      <c r="G72" s="103"/>
      <c r="H72" s="105"/>
    </row>
    <row r="73" spans="1:15" x14ac:dyDescent="0.25">
      <c r="A73" s="87"/>
      <c r="B73" s="87"/>
      <c r="C73" s="87"/>
      <c r="D73" s="87"/>
      <c r="E73" s="87"/>
      <c r="F73" s="103"/>
      <c r="G73" s="103"/>
      <c r="H73" s="105"/>
    </row>
    <row r="74" spans="1:15" s="69" customFormat="1" x14ac:dyDescent="0.25">
      <c r="A74" s="87"/>
      <c r="B74" s="87"/>
      <c r="C74" s="87"/>
      <c r="D74" s="87"/>
      <c r="E74" s="87"/>
      <c r="F74" s="103"/>
      <c r="G74" s="103"/>
      <c r="H74" s="105"/>
      <c r="J74" s="95"/>
      <c r="K74" s="95"/>
      <c r="L74" s="95"/>
      <c r="M74" s="95"/>
      <c r="N74" s="95"/>
      <c r="O74" s="95"/>
    </row>
  </sheetData>
  <mergeCells count="11">
    <mergeCell ref="A1:I1"/>
    <mergeCell ref="A2:I2"/>
    <mergeCell ref="A14:G14"/>
    <mergeCell ref="A15:G15"/>
    <mergeCell ref="A19:G19"/>
    <mergeCell ref="A69:C69"/>
    <mergeCell ref="A36:G36"/>
    <mergeCell ref="A58:G58"/>
    <mergeCell ref="A59:G59"/>
    <mergeCell ref="A60:G60"/>
    <mergeCell ref="A61:G61"/>
  </mergeCells>
  <pageMargins left="0.70866141732283472" right="0.19685039370078741" top="0.47244094488188981" bottom="0.27559055118110237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75"/>
  <sheetViews>
    <sheetView view="pageBreakPreview" zoomScale="85" zoomScaleNormal="100" zoomScaleSheetLayoutView="85" workbookViewId="0">
      <selection activeCell="E24" sqref="E24"/>
    </sheetView>
  </sheetViews>
  <sheetFormatPr defaultRowHeight="15" x14ac:dyDescent="0.25"/>
  <cols>
    <col min="1" max="1" width="4.7109375" style="95" customWidth="1"/>
    <col min="2" max="2" width="10.7109375" style="95" customWidth="1"/>
    <col min="3" max="3" width="32" style="95" customWidth="1"/>
    <col min="4" max="4" width="14.140625" style="95" customWidth="1"/>
    <col min="5" max="5" width="10.85546875" style="95" customWidth="1"/>
    <col min="6" max="6" width="18.140625" style="118" customWidth="1"/>
    <col min="7" max="7" width="19" style="118" customWidth="1"/>
    <col min="8" max="8" width="14.140625" style="227" customWidth="1"/>
    <col min="9" max="9" width="20" style="95" customWidth="1"/>
    <col min="10" max="10" width="12.140625" style="95" customWidth="1"/>
    <col min="11" max="11" width="13.5703125" style="95" customWidth="1"/>
    <col min="12" max="12" width="13.140625" style="95" customWidth="1"/>
    <col min="13" max="16384" width="9.140625" style="95"/>
  </cols>
  <sheetData>
    <row r="1" spans="1:15" ht="19.5" customHeight="1" x14ac:dyDescent="0.35">
      <c r="A1" s="263" t="str">
        <f>'РЭУ № 1'!A1:I1</f>
        <v>Тарифы по содержанию и ремонту (с НДС) до 31.12.2013г.</v>
      </c>
      <c r="B1" s="263"/>
      <c r="C1" s="263"/>
      <c r="D1" s="263"/>
      <c r="E1" s="263"/>
      <c r="F1" s="263"/>
      <c r="G1" s="263"/>
      <c r="H1" s="263"/>
      <c r="I1" s="263"/>
    </row>
    <row r="2" spans="1:15" ht="17.25" x14ac:dyDescent="0.3">
      <c r="A2" s="264" t="s">
        <v>232</v>
      </c>
      <c r="B2" s="264"/>
      <c r="C2" s="264"/>
      <c r="D2" s="264"/>
      <c r="E2" s="264"/>
      <c r="F2" s="264"/>
      <c r="G2" s="264"/>
      <c r="H2" s="264"/>
      <c r="I2" s="264"/>
      <c r="J2" s="96"/>
      <c r="K2" s="96"/>
      <c r="L2" s="96"/>
      <c r="M2" s="96"/>
      <c r="N2" s="96"/>
      <c r="O2" s="96"/>
    </row>
    <row r="3" spans="1:15" ht="15.75" customHeight="1" x14ac:dyDescent="0.25">
      <c r="G3" s="219"/>
      <c r="H3" s="223"/>
      <c r="I3" s="182" t="s">
        <v>8</v>
      </c>
      <c r="J3" s="96"/>
      <c r="K3" s="96"/>
      <c r="L3" s="96"/>
      <c r="M3" s="96"/>
      <c r="N3" s="96"/>
      <c r="O3" s="96"/>
    </row>
    <row r="4" spans="1:15" s="74" customFormat="1" ht="23.25" customHeight="1" x14ac:dyDescent="0.2">
      <c r="A4" s="214" t="s">
        <v>1</v>
      </c>
      <c r="B4" s="214" t="s">
        <v>2</v>
      </c>
      <c r="C4" s="230" t="s">
        <v>3</v>
      </c>
      <c r="D4" s="214" t="s">
        <v>4</v>
      </c>
      <c r="E4" s="214" t="s">
        <v>5</v>
      </c>
      <c r="F4" s="17" t="s">
        <v>6</v>
      </c>
      <c r="G4" s="17" t="s">
        <v>7</v>
      </c>
      <c r="H4" s="9" t="s">
        <v>310</v>
      </c>
      <c r="I4" s="106" t="s">
        <v>82</v>
      </c>
      <c r="J4" s="107"/>
      <c r="K4" s="107"/>
      <c r="L4" s="107"/>
      <c r="M4" s="107"/>
      <c r="N4" s="107"/>
      <c r="O4" s="107"/>
    </row>
    <row r="5" spans="1:15" ht="15.75" customHeight="1" x14ac:dyDescent="0.25">
      <c r="A5" s="78" t="s">
        <v>9</v>
      </c>
      <c r="B5" s="94"/>
      <c r="C5" s="94"/>
      <c r="D5" s="94"/>
      <c r="E5" s="94"/>
      <c r="F5" s="120"/>
      <c r="G5" s="120"/>
      <c r="H5" s="224"/>
      <c r="I5" s="121"/>
      <c r="J5" s="96"/>
      <c r="K5" s="96"/>
      <c r="L5" s="96"/>
      <c r="M5" s="96"/>
      <c r="N5" s="96"/>
      <c r="O5" s="96"/>
    </row>
    <row r="6" spans="1:15" ht="15.75" customHeight="1" x14ac:dyDescent="0.25">
      <c r="A6" s="293" t="s">
        <v>15</v>
      </c>
      <c r="B6" s="303"/>
      <c r="C6" s="303"/>
      <c r="D6" s="303"/>
      <c r="E6" s="303"/>
      <c r="F6" s="304"/>
      <c r="G6" s="304"/>
      <c r="H6" s="224"/>
      <c r="I6" s="305"/>
      <c r="J6" s="96"/>
      <c r="K6" s="96"/>
      <c r="L6" s="96"/>
      <c r="M6" s="96"/>
      <c r="N6" s="96"/>
      <c r="O6" s="96"/>
    </row>
    <row r="7" spans="1:15" ht="15.75" customHeight="1" x14ac:dyDescent="0.25">
      <c r="A7" s="293" t="s">
        <v>16</v>
      </c>
      <c r="B7" s="303"/>
      <c r="C7" s="303"/>
      <c r="D7" s="303"/>
      <c r="E7" s="303"/>
      <c r="F7" s="304"/>
      <c r="G7" s="304"/>
      <c r="H7" s="224"/>
      <c r="I7" s="305"/>
      <c r="J7" s="96"/>
      <c r="K7" s="96"/>
      <c r="L7" s="96"/>
      <c r="M7" s="96"/>
      <c r="N7" s="96"/>
      <c r="O7" s="96"/>
    </row>
    <row r="8" spans="1:15" s="79" customFormat="1" ht="15.75" customHeight="1" x14ac:dyDescent="0.2">
      <c r="A8" s="306" t="s">
        <v>17</v>
      </c>
      <c r="B8" s="306"/>
      <c r="C8" s="306"/>
      <c r="D8" s="306"/>
      <c r="E8" s="306"/>
      <c r="F8" s="306"/>
      <c r="G8" s="306"/>
      <c r="H8" s="225"/>
      <c r="I8" s="307"/>
      <c r="J8" s="80"/>
      <c r="K8" s="80"/>
      <c r="L8" s="80"/>
      <c r="M8" s="80"/>
      <c r="N8" s="80"/>
      <c r="O8" s="80"/>
    </row>
    <row r="9" spans="1:15" s="69" customFormat="1" ht="15.75" customHeight="1" x14ac:dyDescent="0.25">
      <c r="A9" s="38">
        <v>1</v>
      </c>
      <c r="B9" s="26" t="s">
        <v>233</v>
      </c>
      <c r="C9" s="27" t="s">
        <v>89</v>
      </c>
      <c r="D9" s="25">
        <v>12</v>
      </c>
      <c r="E9" s="25">
        <v>1959</v>
      </c>
      <c r="F9" s="28">
        <f>9.414*1.18</f>
        <v>11.108519999999999</v>
      </c>
      <c r="G9" s="28">
        <f>3.95*1.18</f>
        <v>4.6609999999999996</v>
      </c>
      <c r="H9" s="29">
        <f>F9+G9</f>
        <v>15.769519999999998</v>
      </c>
      <c r="I9" s="301" t="s">
        <v>234</v>
      </c>
      <c r="J9" s="87"/>
      <c r="K9" s="89"/>
      <c r="L9" s="89"/>
      <c r="M9" s="87"/>
      <c r="N9" s="87"/>
      <c r="O9" s="87"/>
    </row>
    <row r="10" spans="1:15" s="69" customFormat="1" ht="15.75" customHeight="1" x14ac:dyDescent="0.25">
      <c r="A10" s="38">
        <f>A9+1</f>
        <v>2</v>
      </c>
      <c r="B10" s="26" t="s">
        <v>235</v>
      </c>
      <c r="C10" s="27" t="s">
        <v>19</v>
      </c>
      <c r="D10" s="25" t="s">
        <v>236</v>
      </c>
      <c r="E10" s="25">
        <v>1970</v>
      </c>
      <c r="F10" s="28">
        <f t="shared" ref="F10:F15" si="0">7.77*1.18</f>
        <v>9.1685999999999996</v>
      </c>
      <c r="G10" s="28">
        <f t="shared" ref="G10:G15" si="1">3.9*1.18</f>
        <v>4.6019999999999994</v>
      </c>
      <c r="H10" s="29">
        <f t="shared" ref="H10:H63" si="2">F10+G10</f>
        <v>13.770599999999998</v>
      </c>
      <c r="I10" s="62" t="s">
        <v>237</v>
      </c>
      <c r="J10" s="87"/>
      <c r="K10" s="88"/>
      <c r="L10" s="88"/>
      <c r="M10" s="87"/>
      <c r="N10" s="87"/>
      <c r="O10" s="87"/>
    </row>
    <row r="11" spans="1:15" s="126" customFormat="1" ht="15.75" customHeight="1" x14ac:dyDescent="0.25">
      <c r="A11" s="38">
        <f>A10+1</f>
        <v>3</v>
      </c>
      <c r="B11" s="308"/>
      <c r="C11" s="309" t="s">
        <v>19</v>
      </c>
      <c r="D11" s="310">
        <v>26</v>
      </c>
      <c r="E11" s="310">
        <v>1957</v>
      </c>
      <c r="F11" s="28">
        <f t="shared" si="0"/>
        <v>9.1685999999999996</v>
      </c>
      <c r="G11" s="28">
        <f t="shared" si="1"/>
        <v>4.6019999999999994</v>
      </c>
      <c r="H11" s="29">
        <f t="shared" si="2"/>
        <v>13.770599999999998</v>
      </c>
      <c r="I11" s="62" t="s">
        <v>237</v>
      </c>
      <c r="J11" s="125"/>
      <c r="K11" s="88"/>
      <c r="L11" s="88"/>
      <c r="M11" s="125"/>
      <c r="N11" s="125"/>
      <c r="O11" s="125"/>
    </row>
    <row r="12" spans="1:15" s="69" customFormat="1" ht="15.75" customHeight="1" x14ac:dyDescent="0.25">
      <c r="A12" s="38">
        <f>A11+1</f>
        <v>4</v>
      </c>
      <c r="B12" s="26" t="s">
        <v>238</v>
      </c>
      <c r="C12" s="27" t="s">
        <v>19</v>
      </c>
      <c r="D12" s="25">
        <v>28</v>
      </c>
      <c r="E12" s="25">
        <v>1957</v>
      </c>
      <c r="F12" s="28">
        <f t="shared" si="0"/>
        <v>9.1685999999999996</v>
      </c>
      <c r="G12" s="28">
        <f t="shared" si="1"/>
        <v>4.6019999999999994</v>
      </c>
      <c r="H12" s="29">
        <f t="shared" si="2"/>
        <v>13.770599999999998</v>
      </c>
      <c r="I12" s="62" t="s">
        <v>237</v>
      </c>
      <c r="J12" s="87"/>
      <c r="K12" s="88"/>
      <c r="L12" s="88"/>
      <c r="M12" s="87"/>
      <c r="N12" s="87"/>
      <c r="O12" s="87"/>
    </row>
    <row r="13" spans="1:15" s="69" customFormat="1" ht="15.75" customHeight="1" x14ac:dyDescent="0.25">
      <c r="A13" s="38">
        <f>A12+1</f>
        <v>5</v>
      </c>
      <c r="B13" s="26" t="s">
        <v>239</v>
      </c>
      <c r="C13" s="27" t="s">
        <v>19</v>
      </c>
      <c r="D13" s="25">
        <v>30</v>
      </c>
      <c r="E13" s="25">
        <v>1958</v>
      </c>
      <c r="F13" s="28">
        <f t="shared" si="0"/>
        <v>9.1685999999999996</v>
      </c>
      <c r="G13" s="28">
        <f t="shared" si="1"/>
        <v>4.6019999999999994</v>
      </c>
      <c r="H13" s="29">
        <f t="shared" si="2"/>
        <v>13.770599999999998</v>
      </c>
      <c r="I13" s="62" t="s">
        <v>237</v>
      </c>
      <c r="J13" s="87"/>
      <c r="K13" s="88"/>
      <c r="L13" s="88"/>
      <c r="M13" s="87"/>
      <c r="N13" s="87"/>
      <c r="O13" s="87"/>
    </row>
    <row r="14" spans="1:15" s="69" customFormat="1" ht="15.75" customHeight="1" x14ac:dyDescent="0.25">
      <c r="A14" s="38">
        <f>A13+1</f>
        <v>6</v>
      </c>
      <c r="B14" s="26" t="s">
        <v>240</v>
      </c>
      <c r="C14" s="27" t="s">
        <v>19</v>
      </c>
      <c r="D14" s="25">
        <v>32</v>
      </c>
      <c r="E14" s="25">
        <v>1958</v>
      </c>
      <c r="F14" s="28">
        <f t="shared" si="0"/>
        <v>9.1685999999999996</v>
      </c>
      <c r="G14" s="28">
        <f t="shared" si="1"/>
        <v>4.6019999999999994</v>
      </c>
      <c r="H14" s="29">
        <f t="shared" si="2"/>
        <v>13.770599999999998</v>
      </c>
      <c r="I14" s="62" t="s">
        <v>237</v>
      </c>
      <c r="J14" s="87"/>
      <c r="K14" s="88"/>
      <c r="L14" s="88"/>
      <c r="M14" s="87"/>
      <c r="N14" s="87"/>
      <c r="O14" s="87"/>
    </row>
    <row r="15" spans="1:15" s="69" customFormat="1" ht="15.75" customHeight="1" x14ac:dyDescent="0.25">
      <c r="A15" s="38">
        <v>7</v>
      </c>
      <c r="B15" s="26"/>
      <c r="C15" s="27" t="s">
        <v>19</v>
      </c>
      <c r="D15" s="25">
        <v>34</v>
      </c>
      <c r="E15" s="25">
        <v>1959</v>
      </c>
      <c r="F15" s="28">
        <f t="shared" si="0"/>
        <v>9.1685999999999996</v>
      </c>
      <c r="G15" s="28">
        <f t="shared" si="1"/>
        <v>4.6019999999999994</v>
      </c>
      <c r="H15" s="29">
        <f t="shared" si="2"/>
        <v>13.770599999999998</v>
      </c>
      <c r="I15" s="62" t="s">
        <v>237</v>
      </c>
      <c r="J15" s="87"/>
      <c r="K15" s="88"/>
      <c r="L15" s="88"/>
      <c r="M15" s="87"/>
      <c r="N15" s="87"/>
      <c r="O15" s="87"/>
    </row>
    <row r="16" spans="1:15" s="128" customFormat="1" ht="15.75" customHeight="1" x14ac:dyDescent="0.25">
      <c r="A16" s="311" t="s">
        <v>28</v>
      </c>
      <c r="B16" s="311"/>
      <c r="C16" s="311"/>
      <c r="D16" s="311"/>
      <c r="E16" s="311"/>
      <c r="F16" s="311"/>
      <c r="G16" s="311"/>
      <c r="H16" s="29"/>
      <c r="I16" s="312"/>
      <c r="J16" s="127"/>
      <c r="K16" s="88"/>
      <c r="L16" s="88"/>
      <c r="M16" s="127"/>
      <c r="N16" s="127"/>
      <c r="O16" s="127"/>
    </row>
    <row r="17" spans="1:15" s="69" customFormat="1" ht="15.75" customHeight="1" x14ac:dyDescent="0.25">
      <c r="A17" s="38">
        <v>1</v>
      </c>
      <c r="B17" s="26" t="s">
        <v>241</v>
      </c>
      <c r="C17" s="27" t="s">
        <v>84</v>
      </c>
      <c r="D17" s="25" t="s">
        <v>242</v>
      </c>
      <c r="E17" s="25">
        <v>1989</v>
      </c>
      <c r="F17" s="28">
        <f>7.77*1.18</f>
        <v>9.1685999999999996</v>
      </c>
      <c r="G17" s="28">
        <f>3.9*1.18</f>
        <v>4.6019999999999994</v>
      </c>
      <c r="H17" s="29">
        <f t="shared" si="2"/>
        <v>13.770599999999998</v>
      </c>
      <c r="I17" s="62" t="s">
        <v>237</v>
      </c>
      <c r="J17" s="87"/>
      <c r="K17" s="88"/>
      <c r="L17" s="88"/>
      <c r="M17" s="87"/>
      <c r="N17" s="87"/>
      <c r="O17" s="87"/>
    </row>
    <row r="18" spans="1:15" s="69" customFormat="1" ht="15.75" customHeight="1" x14ac:dyDescent="0.25">
      <c r="A18" s="38">
        <f>A17+1</f>
        <v>2</v>
      </c>
      <c r="B18" s="26"/>
      <c r="C18" s="27" t="s">
        <v>84</v>
      </c>
      <c r="D18" s="25">
        <v>25</v>
      </c>
      <c r="E18" s="25">
        <v>2008</v>
      </c>
      <c r="F18" s="28">
        <f>9.414*1.18</f>
        <v>11.108519999999999</v>
      </c>
      <c r="G18" s="28">
        <f>3.95*1.18</f>
        <v>4.6609999999999996</v>
      </c>
      <c r="H18" s="29">
        <f t="shared" si="2"/>
        <v>15.769519999999998</v>
      </c>
      <c r="I18" s="301" t="s">
        <v>234</v>
      </c>
      <c r="J18" s="87"/>
      <c r="K18" s="89"/>
      <c r="L18" s="89"/>
      <c r="M18" s="87"/>
      <c r="N18" s="87"/>
      <c r="O18" s="87"/>
    </row>
    <row r="19" spans="1:15" s="126" customFormat="1" ht="15.75" customHeight="1" x14ac:dyDescent="0.25">
      <c r="A19" s="38">
        <v>3</v>
      </c>
      <c r="B19" s="308" t="s">
        <v>243</v>
      </c>
      <c r="C19" s="309" t="s">
        <v>19</v>
      </c>
      <c r="D19" s="310" t="s">
        <v>244</v>
      </c>
      <c r="E19" s="310">
        <v>1992</v>
      </c>
      <c r="F19" s="28">
        <f>7.77*1.18</f>
        <v>9.1685999999999996</v>
      </c>
      <c r="G19" s="28">
        <f>3.9*1.18</f>
        <v>4.6019999999999994</v>
      </c>
      <c r="H19" s="29">
        <f t="shared" si="2"/>
        <v>13.770599999999998</v>
      </c>
      <c r="I19" s="62" t="s">
        <v>237</v>
      </c>
      <c r="J19" s="125"/>
      <c r="K19" s="88"/>
      <c r="L19" s="88"/>
      <c r="M19" s="125"/>
      <c r="N19" s="125"/>
      <c r="O19" s="125"/>
    </row>
    <row r="20" spans="1:15" s="79" customFormat="1" ht="15.75" customHeight="1" x14ac:dyDescent="0.25">
      <c r="A20" s="306" t="s">
        <v>31</v>
      </c>
      <c r="B20" s="306"/>
      <c r="C20" s="306"/>
      <c r="D20" s="306"/>
      <c r="E20" s="306"/>
      <c r="F20" s="306"/>
      <c r="G20" s="306"/>
      <c r="H20" s="29"/>
      <c r="I20" s="307"/>
      <c r="J20" s="80"/>
      <c r="K20" s="88"/>
      <c r="L20" s="88"/>
      <c r="M20" s="80"/>
      <c r="N20" s="80"/>
      <c r="O20" s="80"/>
    </row>
    <row r="21" spans="1:15" s="126" customFormat="1" ht="15.75" customHeight="1" x14ac:dyDescent="0.25">
      <c r="A21" s="313">
        <v>1</v>
      </c>
      <c r="B21" s="308" t="s">
        <v>245</v>
      </c>
      <c r="C21" s="309" t="s">
        <v>19</v>
      </c>
      <c r="D21" s="310" t="s">
        <v>63</v>
      </c>
      <c r="E21" s="310">
        <v>1970</v>
      </c>
      <c r="F21" s="28">
        <f>7.77*1.18</f>
        <v>9.1685999999999996</v>
      </c>
      <c r="G21" s="28">
        <f>3.9*1.18</f>
        <v>4.6019999999999994</v>
      </c>
      <c r="H21" s="29">
        <f t="shared" si="2"/>
        <v>13.770599999999998</v>
      </c>
      <c r="I21" s="62" t="s">
        <v>237</v>
      </c>
      <c r="J21" s="125"/>
      <c r="K21" s="88"/>
      <c r="L21" s="88"/>
      <c r="M21" s="125"/>
      <c r="N21" s="125"/>
      <c r="O21" s="125"/>
    </row>
    <row r="22" spans="1:15" s="69" customFormat="1" ht="15.75" customHeight="1" x14ac:dyDescent="0.25">
      <c r="A22" s="313">
        <f t="shared" ref="A22:A52" si="3">A21+1</f>
        <v>2</v>
      </c>
      <c r="B22" s="26" t="s">
        <v>246</v>
      </c>
      <c r="C22" s="27" t="s">
        <v>89</v>
      </c>
      <c r="D22" s="25">
        <v>14</v>
      </c>
      <c r="E22" s="25">
        <v>1964</v>
      </c>
      <c r="F22" s="28">
        <f>9.414*1.18</f>
        <v>11.108519999999999</v>
      </c>
      <c r="G22" s="28">
        <f>3.95*1.18</f>
        <v>4.6609999999999996</v>
      </c>
      <c r="H22" s="29">
        <f t="shared" si="2"/>
        <v>15.769519999999998</v>
      </c>
      <c r="I22" s="301" t="s">
        <v>234</v>
      </c>
      <c r="J22" s="87"/>
      <c r="K22" s="89"/>
      <c r="L22" s="89"/>
      <c r="M22" s="87"/>
      <c r="N22" s="87"/>
      <c r="O22" s="87"/>
    </row>
    <row r="23" spans="1:15" s="126" customFormat="1" ht="15.75" customHeight="1" x14ac:dyDescent="0.25">
      <c r="A23" s="313">
        <f t="shared" si="3"/>
        <v>3</v>
      </c>
      <c r="B23" s="308" t="s">
        <v>247</v>
      </c>
      <c r="C23" s="313" t="s">
        <v>186</v>
      </c>
      <c r="D23" s="310">
        <v>2</v>
      </c>
      <c r="E23" s="310">
        <v>1967</v>
      </c>
      <c r="F23" s="28">
        <f t="shared" ref="F23:F52" si="4">7.77*1.18</f>
        <v>9.1685999999999996</v>
      </c>
      <c r="G23" s="28">
        <f t="shared" ref="G23:G52" si="5">3.9*1.18</f>
        <v>4.6019999999999994</v>
      </c>
      <c r="H23" s="29">
        <f t="shared" si="2"/>
        <v>13.770599999999998</v>
      </c>
      <c r="I23" s="62" t="s">
        <v>237</v>
      </c>
      <c r="J23" s="125"/>
      <c r="K23" s="88"/>
      <c r="L23" s="88"/>
      <c r="M23" s="125"/>
      <c r="N23" s="125"/>
      <c r="O23" s="125"/>
    </row>
    <row r="24" spans="1:15" s="126" customFormat="1" ht="15.75" customHeight="1" x14ac:dyDescent="0.25">
      <c r="A24" s="313">
        <f t="shared" si="3"/>
        <v>4</v>
      </c>
      <c r="B24" s="308" t="s">
        <v>248</v>
      </c>
      <c r="C24" s="313" t="s">
        <v>186</v>
      </c>
      <c r="D24" s="310" t="s">
        <v>249</v>
      </c>
      <c r="E24" s="310">
        <v>1967</v>
      </c>
      <c r="F24" s="28">
        <f t="shared" si="4"/>
        <v>9.1685999999999996</v>
      </c>
      <c r="G24" s="28">
        <f t="shared" si="5"/>
        <v>4.6019999999999994</v>
      </c>
      <c r="H24" s="29">
        <f t="shared" si="2"/>
        <v>13.770599999999998</v>
      </c>
      <c r="I24" s="62" t="s">
        <v>237</v>
      </c>
      <c r="J24" s="125"/>
      <c r="K24" s="88"/>
      <c r="L24" s="88"/>
      <c r="M24" s="125"/>
      <c r="N24" s="125"/>
      <c r="O24" s="125"/>
    </row>
    <row r="25" spans="1:15" s="126" customFormat="1" ht="15.75" customHeight="1" x14ac:dyDescent="0.25">
      <c r="A25" s="313">
        <f t="shared" si="3"/>
        <v>5</v>
      </c>
      <c r="B25" s="308" t="s">
        <v>250</v>
      </c>
      <c r="C25" s="313" t="s">
        <v>186</v>
      </c>
      <c r="D25" s="310">
        <v>4</v>
      </c>
      <c r="E25" s="310">
        <v>1967</v>
      </c>
      <c r="F25" s="28">
        <f t="shared" si="4"/>
        <v>9.1685999999999996</v>
      </c>
      <c r="G25" s="28">
        <f t="shared" si="5"/>
        <v>4.6019999999999994</v>
      </c>
      <c r="H25" s="29">
        <f t="shared" si="2"/>
        <v>13.770599999999998</v>
      </c>
      <c r="I25" s="62" t="s">
        <v>237</v>
      </c>
      <c r="J25" s="125"/>
      <c r="K25" s="88"/>
      <c r="L25" s="88"/>
      <c r="M25" s="125"/>
      <c r="N25" s="125"/>
      <c r="O25" s="125"/>
    </row>
    <row r="26" spans="1:15" s="126" customFormat="1" ht="15.75" customHeight="1" x14ac:dyDescent="0.25">
      <c r="A26" s="313">
        <f t="shared" si="3"/>
        <v>6</v>
      </c>
      <c r="B26" s="308" t="s">
        <v>251</v>
      </c>
      <c r="C26" s="313" t="s">
        <v>186</v>
      </c>
      <c r="D26" s="310">
        <v>6</v>
      </c>
      <c r="E26" s="310">
        <v>1967</v>
      </c>
      <c r="F26" s="28">
        <f t="shared" si="4"/>
        <v>9.1685999999999996</v>
      </c>
      <c r="G26" s="28">
        <f t="shared" si="5"/>
        <v>4.6019999999999994</v>
      </c>
      <c r="H26" s="29">
        <f t="shared" si="2"/>
        <v>13.770599999999998</v>
      </c>
      <c r="I26" s="62" t="s">
        <v>237</v>
      </c>
      <c r="J26" s="125"/>
      <c r="K26" s="88"/>
      <c r="L26" s="88"/>
      <c r="M26" s="125"/>
      <c r="N26" s="125"/>
      <c r="O26" s="125"/>
    </row>
    <row r="27" spans="1:15" s="126" customFormat="1" ht="15.75" customHeight="1" x14ac:dyDescent="0.25">
      <c r="A27" s="313">
        <f t="shared" si="3"/>
        <v>7</v>
      </c>
      <c r="B27" s="308" t="s">
        <v>252</v>
      </c>
      <c r="C27" s="313" t="s">
        <v>186</v>
      </c>
      <c r="D27" s="310">
        <v>14</v>
      </c>
      <c r="E27" s="310">
        <v>1966</v>
      </c>
      <c r="F27" s="28">
        <f t="shared" si="4"/>
        <v>9.1685999999999996</v>
      </c>
      <c r="G27" s="28">
        <f t="shared" si="5"/>
        <v>4.6019999999999994</v>
      </c>
      <c r="H27" s="29">
        <f t="shared" si="2"/>
        <v>13.770599999999998</v>
      </c>
      <c r="I27" s="62" t="s">
        <v>237</v>
      </c>
      <c r="J27" s="125"/>
      <c r="K27" s="88"/>
      <c r="L27" s="88"/>
      <c r="M27" s="125"/>
      <c r="N27" s="125"/>
      <c r="O27" s="125"/>
    </row>
    <row r="28" spans="1:15" s="126" customFormat="1" ht="15.75" customHeight="1" x14ac:dyDescent="0.25">
      <c r="A28" s="313">
        <f t="shared" si="3"/>
        <v>8</v>
      </c>
      <c r="B28" s="308" t="s">
        <v>253</v>
      </c>
      <c r="C28" s="313" t="s">
        <v>186</v>
      </c>
      <c r="D28" s="310">
        <v>20</v>
      </c>
      <c r="E28" s="310">
        <v>1965</v>
      </c>
      <c r="F28" s="28">
        <f t="shared" si="4"/>
        <v>9.1685999999999996</v>
      </c>
      <c r="G28" s="28">
        <f t="shared" si="5"/>
        <v>4.6019999999999994</v>
      </c>
      <c r="H28" s="29">
        <f t="shared" si="2"/>
        <v>13.770599999999998</v>
      </c>
      <c r="I28" s="62" t="s">
        <v>237</v>
      </c>
      <c r="J28" s="125"/>
      <c r="K28" s="88"/>
      <c r="L28" s="88"/>
      <c r="M28" s="125"/>
      <c r="N28" s="125"/>
      <c r="O28" s="125"/>
    </row>
    <row r="29" spans="1:15" s="126" customFormat="1" ht="15.75" customHeight="1" x14ac:dyDescent="0.25">
      <c r="A29" s="313">
        <f t="shared" si="3"/>
        <v>9</v>
      </c>
      <c r="B29" s="308" t="s">
        <v>254</v>
      </c>
      <c r="C29" s="313" t="s">
        <v>186</v>
      </c>
      <c r="D29" s="310" t="s">
        <v>255</v>
      </c>
      <c r="E29" s="310">
        <v>1965</v>
      </c>
      <c r="F29" s="28">
        <f t="shared" si="4"/>
        <v>9.1685999999999996</v>
      </c>
      <c r="G29" s="28">
        <f t="shared" si="5"/>
        <v>4.6019999999999994</v>
      </c>
      <c r="H29" s="29">
        <f t="shared" si="2"/>
        <v>13.770599999999998</v>
      </c>
      <c r="I29" s="62" t="s">
        <v>237</v>
      </c>
      <c r="J29" s="125"/>
      <c r="K29" s="88"/>
      <c r="L29" s="88"/>
      <c r="M29" s="125"/>
      <c r="N29" s="125"/>
      <c r="O29" s="125"/>
    </row>
    <row r="30" spans="1:15" s="126" customFormat="1" ht="15.75" customHeight="1" x14ac:dyDescent="0.25">
      <c r="A30" s="313">
        <f t="shared" si="3"/>
        <v>10</v>
      </c>
      <c r="B30" s="308" t="s">
        <v>256</v>
      </c>
      <c r="C30" s="313" t="s">
        <v>186</v>
      </c>
      <c r="D30" s="310">
        <v>22</v>
      </c>
      <c r="E30" s="310">
        <v>1965</v>
      </c>
      <c r="F30" s="28">
        <f t="shared" si="4"/>
        <v>9.1685999999999996</v>
      </c>
      <c r="G30" s="28">
        <f t="shared" si="5"/>
        <v>4.6019999999999994</v>
      </c>
      <c r="H30" s="29">
        <f t="shared" si="2"/>
        <v>13.770599999999998</v>
      </c>
      <c r="I30" s="62" t="s">
        <v>237</v>
      </c>
      <c r="J30" s="125"/>
      <c r="K30" s="88"/>
      <c r="L30" s="88"/>
      <c r="M30" s="125"/>
      <c r="N30" s="125"/>
      <c r="O30" s="125"/>
    </row>
    <row r="31" spans="1:15" s="126" customFormat="1" ht="15.75" customHeight="1" x14ac:dyDescent="0.25">
      <c r="A31" s="313">
        <f t="shared" si="3"/>
        <v>11</v>
      </c>
      <c r="B31" s="308" t="s">
        <v>257</v>
      </c>
      <c r="C31" s="309" t="s">
        <v>186</v>
      </c>
      <c r="D31" s="310">
        <v>26</v>
      </c>
      <c r="E31" s="310">
        <v>1965</v>
      </c>
      <c r="F31" s="28">
        <f t="shared" si="4"/>
        <v>9.1685999999999996</v>
      </c>
      <c r="G31" s="28">
        <f t="shared" si="5"/>
        <v>4.6019999999999994</v>
      </c>
      <c r="H31" s="29">
        <f t="shared" si="2"/>
        <v>13.770599999999998</v>
      </c>
      <c r="I31" s="62" t="s">
        <v>237</v>
      </c>
      <c r="J31" s="125"/>
      <c r="K31" s="88"/>
      <c r="L31" s="88"/>
      <c r="M31" s="125"/>
      <c r="N31" s="125"/>
      <c r="O31" s="125"/>
    </row>
    <row r="32" spans="1:15" s="126" customFormat="1" ht="15.75" customHeight="1" x14ac:dyDescent="0.25">
      <c r="A32" s="313">
        <f t="shared" si="3"/>
        <v>12</v>
      </c>
      <c r="B32" s="308" t="s">
        <v>258</v>
      </c>
      <c r="C32" s="309" t="s">
        <v>186</v>
      </c>
      <c r="D32" s="310">
        <v>28</v>
      </c>
      <c r="E32" s="310">
        <v>1965</v>
      </c>
      <c r="F32" s="28">
        <f t="shared" si="4"/>
        <v>9.1685999999999996</v>
      </c>
      <c r="G32" s="28">
        <f t="shared" si="5"/>
        <v>4.6019999999999994</v>
      </c>
      <c r="H32" s="29">
        <f t="shared" si="2"/>
        <v>13.770599999999998</v>
      </c>
      <c r="I32" s="62" t="s">
        <v>237</v>
      </c>
      <c r="J32" s="125"/>
      <c r="K32" s="88"/>
      <c r="L32" s="88"/>
      <c r="M32" s="125"/>
      <c r="N32" s="125"/>
      <c r="O32" s="125"/>
    </row>
    <row r="33" spans="1:15" s="126" customFormat="1" ht="22.5" customHeight="1" x14ac:dyDescent="0.25">
      <c r="A33" s="313">
        <f t="shared" si="3"/>
        <v>13</v>
      </c>
      <c r="B33" s="308" t="s">
        <v>259</v>
      </c>
      <c r="C33" s="52" t="s">
        <v>260</v>
      </c>
      <c r="D33" s="314" t="s">
        <v>261</v>
      </c>
      <c r="E33" s="310">
        <v>1965</v>
      </c>
      <c r="F33" s="28">
        <f t="shared" si="4"/>
        <v>9.1685999999999996</v>
      </c>
      <c r="G33" s="28">
        <f t="shared" si="5"/>
        <v>4.6019999999999994</v>
      </c>
      <c r="H33" s="29">
        <f t="shared" si="2"/>
        <v>13.770599999999998</v>
      </c>
      <c r="I33" s="62" t="s">
        <v>237</v>
      </c>
      <c r="J33" s="125"/>
      <c r="K33" s="88"/>
      <c r="L33" s="88"/>
      <c r="M33" s="125"/>
      <c r="N33" s="125"/>
      <c r="O33" s="125"/>
    </row>
    <row r="34" spans="1:15" s="126" customFormat="1" ht="15.75" customHeight="1" x14ac:dyDescent="0.25">
      <c r="A34" s="313">
        <f t="shared" si="3"/>
        <v>14</v>
      </c>
      <c r="B34" s="308" t="s">
        <v>262</v>
      </c>
      <c r="C34" s="309" t="s">
        <v>186</v>
      </c>
      <c r="D34" s="310" t="s">
        <v>263</v>
      </c>
      <c r="E34" s="310">
        <v>1965</v>
      </c>
      <c r="F34" s="28">
        <f t="shared" si="4"/>
        <v>9.1685999999999996</v>
      </c>
      <c r="G34" s="28">
        <f t="shared" si="5"/>
        <v>4.6019999999999994</v>
      </c>
      <c r="H34" s="29">
        <f t="shared" si="2"/>
        <v>13.770599999999998</v>
      </c>
      <c r="I34" s="62" t="s">
        <v>237</v>
      </c>
      <c r="J34" s="125"/>
      <c r="K34" s="88"/>
      <c r="L34" s="88"/>
      <c r="M34" s="125"/>
      <c r="N34" s="125"/>
      <c r="O34" s="125"/>
    </row>
    <row r="35" spans="1:15" s="126" customFormat="1" ht="15.75" customHeight="1" x14ac:dyDescent="0.25">
      <c r="A35" s="112">
        <f t="shared" si="3"/>
        <v>15</v>
      </c>
      <c r="B35" s="123" t="s">
        <v>264</v>
      </c>
      <c r="C35" s="124" t="s">
        <v>265</v>
      </c>
      <c r="D35" s="72" t="s">
        <v>266</v>
      </c>
      <c r="E35" s="72">
        <v>1967</v>
      </c>
      <c r="F35" s="109">
        <f t="shared" si="4"/>
        <v>9.1685999999999996</v>
      </c>
      <c r="G35" s="109">
        <f t="shared" si="5"/>
        <v>4.6019999999999994</v>
      </c>
      <c r="H35" s="29">
        <f t="shared" si="2"/>
        <v>13.770599999999998</v>
      </c>
      <c r="I35" s="108" t="s">
        <v>237</v>
      </c>
      <c r="J35" s="125"/>
      <c r="K35" s="88"/>
      <c r="L35" s="88"/>
      <c r="M35" s="125"/>
      <c r="N35" s="125"/>
      <c r="O35" s="125"/>
    </row>
    <row r="36" spans="1:15" s="126" customFormat="1" ht="15.75" customHeight="1" x14ac:dyDescent="0.25">
      <c r="A36" s="112">
        <f t="shared" si="3"/>
        <v>16</v>
      </c>
      <c r="B36" s="123" t="s">
        <v>267</v>
      </c>
      <c r="C36" s="124" t="s">
        <v>265</v>
      </c>
      <c r="D36" s="72" t="s">
        <v>268</v>
      </c>
      <c r="E36" s="72">
        <v>1966</v>
      </c>
      <c r="F36" s="109">
        <f t="shared" si="4"/>
        <v>9.1685999999999996</v>
      </c>
      <c r="G36" s="109">
        <f t="shared" si="5"/>
        <v>4.6019999999999994</v>
      </c>
      <c r="H36" s="29">
        <f t="shared" si="2"/>
        <v>13.770599999999998</v>
      </c>
      <c r="I36" s="108" t="s">
        <v>237</v>
      </c>
      <c r="J36" s="125"/>
      <c r="K36" s="88"/>
      <c r="L36" s="88"/>
      <c r="M36" s="125"/>
      <c r="N36" s="125"/>
      <c r="O36" s="125"/>
    </row>
    <row r="37" spans="1:15" s="126" customFormat="1" ht="15.75" customHeight="1" x14ac:dyDescent="0.25">
      <c r="A37" s="112">
        <f t="shared" si="3"/>
        <v>17</v>
      </c>
      <c r="B37" s="123" t="s">
        <v>269</v>
      </c>
      <c r="C37" s="124" t="s">
        <v>270</v>
      </c>
      <c r="D37" s="72">
        <v>12</v>
      </c>
      <c r="E37" s="72">
        <v>1970</v>
      </c>
      <c r="F37" s="109">
        <f t="shared" si="4"/>
        <v>9.1685999999999996</v>
      </c>
      <c r="G37" s="109">
        <f t="shared" si="5"/>
        <v>4.6019999999999994</v>
      </c>
      <c r="H37" s="29">
        <f t="shared" si="2"/>
        <v>13.770599999999998</v>
      </c>
      <c r="I37" s="108" t="s">
        <v>237</v>
      </c>
      <c r="J37" s="125"/>
      <c r="K37" s="88"/>
      <c r="L37" s="88"/>
      <c r="M37" s="125"/>
      <c r="N37" s="125"/>
      <c r="O37" s="125"/>
    </row>
    <row r="38" spans="1:15" s="126" customFormat="1" ht="15.75" customHeight="1" x14ac:dyDescent="0.25">
      <c r="A38" s="112">
        <f t="shared" si="3"/>
        <v>18</v>
      </c>
      <c r="B38" s="123" t="s">
        <v>271</v>
      </c>
      <c r="C38" s="124" t="s">
        <v>270</v>
      </c>
      <c r="D38" s="72">
        <v>13</v>
      </c>
      <c r="E38" s="72">
        <v>1970</v>
      </c>
      <c r="F38" s="109">
        <f t="shared" si="4"/>
        <v>9.1685999999999996</v>
      </c>
      <c r="G38" s="109">
        <f t="shared" si="5"/>
        <v>4.6019999999999994</v>
      </c>
      <c r="H38" s="29">
        <f t="shared" si="2"/>
        <v>13.770599999999998</v>
      </c>
      <c r="I38" s="108" t="s">
        <v>237</v>
      </c>
      <c r="J38" s="125"/>
      <c r="K38" s="88"/>
      <c r="L38" s="88"/>
      <c r="M38" s="125"/>
      <c r="N38" s="125"/>
      <c r="O38" s="125"/>
    </row>
    <row r="39" spans="1:15" s="69" customFormat="1" ht="15.75" customHeight="1" x14ac:dyDescent="0.25">
      <c r="A39" s="112">
        <f t="shared" si="3"/>
        <v>19</v>
      </c>
      <c r="B39" s="83" t="s">
        <v>272</v>
      </c>
      <c r="C39" s="84" t="s">
        <v>117</v>
      </c>
      <c r="D39" s="85" t="s">
        <v>273</v>
      </c>
      <c r="E39" s="85">
        <v>1964</v>
      </c>
      <c r="F39" s="109">
        <f t="shared" si="4"/>
        <v>9.1685999999999996</v>
      </c>
      <c r="G39" s="109">
        <f t="shared" si="5"/>
        <v>4.6019999999999994</v>
      </c>
      <c r="H39" s="29">
        <f t="shared" si="2"/>
        <v>13.770599999999998</v>
      </c>
      <c r="I39" s="108" t="s">
        <v>237</v>
      </c>
      <c r="J39" s="87"/>
      <c r="K39" s="88"/>
      <c r="L39" s="88"/>
      <c r="M39" s="87"/>
      <c r="N39" s="87"/>
      <c r="O39" s="87"/>
    </row>
    <row r="40" spans="1:15" s="69" customFormat="1" ht="15.75" customHeight="1" x14ac:dyDescent="0.25">
      <c r="A40" s="112">
        <f t="shared" si="3"/>
        <v>20</v>
      </c>
      <c r="B40" s="83" t="s">
        <v>274</v>
      </c>
      <c r="C40" s="84" t="s">
        <v>117</v>
      </c>
      <c r="D40" s="85" t="s">
        <v>275</v>
      </c>
      <c r="E40" s="85">
        <v>1964</v>
      </c>
      <c r="F40" s="109">
        <f t="shared" si="4"/>
        <v>9.1685999999999996</v>
      </c>
      <c r="G40" s="109">
        <f t="shared" si="5"/>
        <v>4.6019999999999994</v>
      </c>
      <c r="H40" s="29">
        <f t="shared" si="2"/>
        <v>13.770599999999998</v>
      </c>
      <c r="I40" s="108" t="s">
        <v>237</v>
      </c>
      <c r="J40" s="87"/>
      <c r="K40" s="88"/>
      <c r="L40" s="88"/>
      <c r="M40" s="87"/>
      <c r="N40" s="87"/>
      <c r="O40" s="87"/>
    </row>
    <row r="41" spans="1:15" s="126" customFormat="1" ht="15.75" customHeight="1" x14ac:dyDescent="0.25">
      <c r="A41" s="112">
        <f t="shared" si="3"/>
        <v>21</v>
      </c>
      <c r="B41" s="123" t="s">
        <v>276</v>
      </c>
      <c r="C41" s="112" t="s">
        <v>176</v>
      </c>
      <c r="D41" s="72">
        <v>1</v>
      </c>
      <c r="E41" s="72">
        <v>1967</v>
      </c>
      <c r="F41" s="109">
        <f t="shared" si="4"/>
        <v>9.1685999999999996</v>
      </c>
      <c r="G41" s="109">
        <f t="shared" si="5"/>
        <v>4.6019999999999994</v>
      </c>
      <c r="H41" s="29">
        <f t="shared" si="2"/>
        <v>13.770599999999998</v>
      </c>
      <c r="I41" s="108" t="s">
        <v>237</v>
      </c>
      <c r="J41" s="125"/>
      <c r="K41" s="88"/>
      <c r="L41" s="88"/>
      <c r="M41" s="125"/>
      <c r="N41" s="125"/>
      <c r="O41" s="125"/>
    </row>
    <row r="42" spans="1:15" s="126" customFormat="1" ht="15.75" customHeight="1" x14ac:dyDescent="0.25">
      <c r="A42" s="112">
        <f t="shared" si="3"/>
        <v>22</v>
      </c>
      <c r="B42" s="123" t="s">
        <v>277</v>
      </c>
      <c r="C42" s="112" t="s">
        <v>176</v>
      </c>
      <c r="D42" s="72" t="s">
        <v>278</v>
      </c>
      <c r="E42" s="72">
        <v>1967</v>
      </c>
      <c r="F42" s="109">
        <f t="shared" si="4"/>
        <v>9.1685999999999996</v>
      </c>
      <c r="G42" s="109">
        <f t="shared" si="5"/>
        <v>4.6019999999999994</v>
      </c>
      <c r="H42" s="29">
        <f t="shared" si="2"/>
        <v>13.770599999999998</v>
      </c>
      <c r="I42" s="108" t="s">
        <v>237</v>
      </c>
      <c r="J42" s="125"/>
      <c r="K42" s="88"/>
      <c r="L42" s="88"/>
      <c r="M42" s="125"/>
      <c r="N42" s="125"/>
      <c r="O42" s="125"/>
    </row>
    <row r="43" spans="1:15" s="126" customFormat="1" ht="15.75" customHeight="1" x14ac:dyDescent="0.25">
      <c r="A43" s="112">
        <f t="shared" si="3"/>
        <v>23</v>
      </c>
      <c r="B43" s="123" t="s">
        <v>279</v>
      </c>
      <c r="C43" s="112" t="s">
        <v>176</v>
      </c>
      <c r="D43" s="72">
        <v>3</v>
      </c>
      <c r="E43" s="72">
        <v>1966</v>
      </c>
      <c r="F43" s="109">
        <f t="shared" si="4"/>
        <v>9.1685999999999996</v>
      </c>
      <c r="G43" s="109">
        <f t="shared" si="5"/>
        <v>4.6019999999999994</v>
      </c>
      <c r="H43" s="29">
        <f t="shared" si="2"/>
        <v>13.770599999999998</v>
      </c>
      <c r="I43" s="108" t="s">
        <v>237</v>
      </c>
      <c r="J43" s="125"/>
      <c r="K43" s="88"/>
      <c r="L43" s="88"/>
      <c r="M43" s="125"/>
      <c r="N43" s="125"/>
      <c r="O43" s="125"/>
    </row>
    <row r="44" spans="1:15" s="126" customFormat="1" ht="15.75" customHeight="1" x14ac:dyDescent="0.25">
      <c r="A44" s="112">
        <f t="shared" si="3"/>
        <v>24</v>
      </c>
      <c r="B44" s="123" t="s">
        <v>280</v>
      </c>
      <c r="C44" s="112" t="s">
        <v>176</v>
      </c>
      <c r="D44" s="72">
        <v>5</v>
      </c>
      <c r="E44" s="72">
        <v>1967</v>
      </c>
      <c r="F44" s="109">
        <f t="shared" si="4"/>
        <v>9.1685999999999996</v>
      </c>
      <c r="G44" s="109">
        <f t="shared" si="5"/>
        <v>4.6019999999999994</v>
      </c>
      <c r="H44" s="29">
        <f t="shared" si="2"/>
        <v>13.770599999999998</v>
      </c>
      <c r="I44" s="108" t="s">
        <v>237</v>
      </c>
      <c r="J44" s="125"/>
      <c r="K44" s="88"/>
      <c r="L44" s="88"/>
      <c r="M44" s="125"/>
      <c r="N44" s="125"/>
      <c r="O44" s="125"/>
    </row>
    <row r="45" spans="1:15" s="126" customFormat="1" ht="15.75" customHeight="1" x14ac:dyDescent="0.25">
      <c r="A45" s="112">
        <f t="shared" si="3"/>
        <v>25</v>
      </c>
      <c r="B45" s="123" t="s">
        <v>281</v>
      </c>
      <c r="C45" s="112" t="s">
        <v>176</v>
      </c>
      <c r="D45" s="72" t="s">
        <v>282</v>
      </c>
      <c r="E45" s="72">
        <v>1966</v>
      </c>
      <c r="F45" s="109">
        <f t="shared" si="4"/>
        <v>9.1685999999999996</v>
      </c>
      <c r="G45" s="109">
        <f t="shared" si="5"/>
        <v>4.6019999999999994</v>
      </c>
      <c r="H45" s="29">
        <f t="shared" si="2"/>
        <v>13.770599999999998</v>
      </c>
      <c r="I45" s="108" t="s">
        <v>237</v>
      </c>
      <c r="J45" s="125"/>
      <c r="K45" s="88"/>
      <c r="L45" s="88"/>
      <c r="M45" s="125"/>
      <c r="N45" s="125"/>
      <c r="O45" s="125"/>
    </row>
    <row r="46" spans="1:15" s="126" customFormat="1" ht="15.75" customHeight="1" x14ac:dyDescent="0.25">
      <c r="A46" s="112">
        <f t="shared" si="3"/>
        <v>26</v>
      </c>
      <c r="B46" s="123" t="s">
        <v>283</v>
      </c>
      <c r="C46" s="112" t="s">
        <v>176</v>
      </c>
      <c r="D46" s="72">
        <v>9</v>
      </c>
      <c r="E46" s="72">
        <v>1965</v>
      </c>
      <c r="F46" s="109">
        <f t="shared" si="4"/>
        <v>9.1685999999999996</v>
      </c>
      <c r="G46" s="109">
        <f t="shared" si="5"/>
        <v>4.6019999999999994</v>
      </c>
      <c r="H46" s="29">
        <f t="shared" si="2"/>
        <v>13.770599999999998</v>
      </c>
      <c r="I46" s="108" t="s">
        <v>237</v>
      </c>
      <c r="J46" s="125"/>
      <c r="K46" s="88"/>
      <c r="L46" s="88"/>
      <c r="M46" s="125"/>
      <c r="N46" s="125"/>
      <c r="O46" s="125"/>
    </row>
    <row r="47" spans="1:15" s="126" customFormat="1" ht="15.75" customHeight="1" x14ac:dyDescent="0.25">
      <c r="A47" s="112">
        <f t="shared" si="3"/>
        <v>27</v>
      </c>
      <c r="B47" s="123" t="s">
        <v>284</v>
      </c>
      <c r="C47" s="112" t="s">
        <v>176</v>
      </c>
      <c r="D47" s="72">
        <v>11</v>
      </c>
      <c r="E47" s="72">
        <v>1965</v>
      </c>
      <c r="F47" s="109">
        <f t="shared" si="4"/>
        <v>9.1685999999999996</v>
      </c>
      <c r="G47" s="109">
        <f t="shared" si="5"/>
        <v>4.6019999999999994</v>
      </c>
      <c r="H47" s="29">
        <f t="shared" si="2"/>
        <v>13.770599999999998</v>
      </c>
      <c r="I47" s="108" t="s">
        <v>237</v>
      </c>
      <c r="J47" s="125"/>
      <c r="K47" s="88"/>
      <c r="L47" s="88"/>
      <c r="M47" s="125"/>
      <c r="N47" s="125"/>
      <c r="O47" s="125"/>
    </row>
    <row r="48" spans="1:15" s="126" customFormat="1" ht="15.75" customHeight="1" x14ac:dyDescent="0.25">
      <c r="A48" s="112">
        <f t="shared" si="3"/>
        <v>28</v>
      </c>
      <c r="B48" s="123" t="s">
        <v>285</v>
      </c>
      <c r="C48" s="112" t="s">
        <v>176</v>
      </c>
      <c r="D48" s="72">
        <v>13</v>
      </c>
      <c r="E48" s="72">
        <v>1965</v>
      </c>
      <c r="F48" s="109">
        <f t="shared" si="4"/>
        <v>9.1685999999999996</v>
      </c>
      <c r="G48" s="109">
        <f t="shared" si="5"/>
        <v>4.6019999999999994</v>
      </c>
      <c r="H48" s="29">
        <f t="shared" si="2"/>
        <v>13.770599999999998</v>
      </c>
      <c r="I48" s="108" t="s">
        <v>237</v>
      </c>
      <c r="J48" s="125"/>
      <c r="K48" s="88"/>
      <c r="L48" s="88"/>
      <c r="M48" s="125"/>
      <c r="N48" s="125"/>
      <c r="O48" s="125"/>
    </row>
    <row r="49" spans="1:15" s="126" customFormat="1" ht="15.75" customHeight="1" x14ac:dyDescent="0.25">
      <c r="A49" s="112">
        <f t="shared" si="3"/>
        <v>29</v>
      </c>
      <c r="B49" s="123" t="s">
        <v>286</v>
      </c>
      <c r="C49" s="124" t="s">
        <v>176</v>
      </c>
      <c r="D49" s="72">
        <v>17</v>
      </c>
      <c r="E49" s="72">
        <v>1965</v>
      </c>
      <c r="F49" s="109">
        <f t="shared" si="4"/>
        <v>9.1685999999999996</v>
      </c>
      <c r="G49" s="109">
        <f t="shared" si="5"/>
        <v>4.6019999999999994</v>
      </c>
      <c r="H49" s="29">
        <f t="shared" si="2"/>
        <v>13.770599999999998</v>
      </c>
      <c r="I49" s="108" t="s">
        <v>237</v>
      </c>
      <c r="J49" s="125"/>
      <c r="K49" s="88"/>
      <c r="L49" s="88"/>
      <c r="M49" s="125"/>
      <c r="N49" s="125"/>
      <c r="O49" s="125"/>
    </row>
    <row r="50" spans="1:15" s="126" customFormat="1" ht="15.75" customHeight="1" x14ac:dyDescent="0.25">
      <c r="A50" s="112">
        <f>A49+1</f>
        <v>30</v>
      </c>
      <c r="B50" s="123" t="s">
        <v>287</v>
      </c>
      <c r="C50" s="124" t="s">
        <v>176</v>
      </c>
      <c r="D50" s="72">
        <v>19</v>
      </c>
      <c r="E50" s="72">
        <v>1966</v>
      </c>
      <c r="F50" s="109">
        <f t="shared" si="4"/>
        <v>9.1685999999999996</v>
      </c>
      <c r="G50" s="109">
        <f t="shared" si="5"/>
        <v>4.6019999999999994</v>
      </c>
      <c r="H50" s="29">
        <f t="shared" si="2"/>
        <v>13.770599999999998</v>
      </c>
      <c r="I50" s="108" t="s">
        <v>237</v>
      </c>
      <c r="J50" s="125"/>
      <c r="K50" s="88"/>
      <c r="L50" s="88"/>
      <c r="M50" s="125"/>
      <c r="N50" s="125"/>
      <c r="O50" s="125"/>
    </row>
    <row r="51" spans="1:15" s="126" customFormat="1" ht="15.75" customHeight="1" x14ac:dyDescent="0.25">
      <c r="A51" s="112">
        <f t="shared" si="3"/>
        <v>31</v>
      </c>
      <c r="B51" s="123" t="s">
        <v>288</v>
      </c>
      <c r="C51" s="112" t="s">
        <v>289</v>
      </c>
      <c r="D51" s="72" t="s">
        <v>290</v>
      </c>
      <c r="E51" s="72">
        <v>1970</v>
      </c>
      <c r="F51" s="109">
        <f t="shared" si="4"/>
        <v>9.1685999999999996</v>
      </c>
      <c r="G51" s="109">
        <f t="shared" si="5"/>
        <v>4.6019999999999994</v>
      </c>
      <c r="H51" s="29">
        <f t="shared" si="2"/>
        <v>13.770599999999998</v>
      </c>
      <c r="I51" s="108" t="s">
        <v>237</v>
      </c>
      <c r="J51" s="125"/>
      <c r="K51" s="88"/>
      <c r="L51" s="88"/>
      <c r="M51" s="125"/>
      <c r="N51" s="125"/>
      <c r="O51" s="125"/>
    </row>
    <row r="52" spans="1:15" s="126" customFormat="1" ht="15.75" customHeight="1" x14ac:dyDescent="0.25">
      <c r="A52" s="112">
        <f t="shared" si="3"/>
        <v>32</v>
      </c>
      <c r="B52" s="123" t="s">
        <v>291</v>
      </c>
      <c r="C52" s="112" t="s">
        <v>289</v>
      </c>
      <c r="D52" s="72" t="s">
        <v>282</v>
      </c>
      <c r="E52" s="72">
        <v>1970</v>
      </c>
      <c r="F52" s="109">
        <f t="shared" si="4"/>
        <v>9.1685999999999996</v>
      </c>
      <c r="G52" s="109">
        <f t="shared" si="5"/>
        <v>4.6019999999999994</v>
      </c>
      <c r="H52" s="29">
        <f t="shared" si="2"/>
        <v>13.770599999999998</v>
      </c>
      <c r="I52" s="108" t="s">
        <v>237</v>
      </c>
      <c r="J52" s="125"/>
      <c r="K52" s="88"/>
      <c r="L52" s="88"/>
      <c r="M52" s="125"/>
      <c r="N52" s="125"/>
      <c r="O52" s="125"/>
    </row>
    <row r="53" spans="1:15" s="79" customFormat="1" ht="15.75" customHeight="1" x14ac:dyDescent="0.25">
      <c r="A53" s="267" t="s">
        <v>121</v>
      </c>
      <c r="B53" s="267"/>
      <c r="C53" s="267"/>
      <c r="D53" s="267"/>
      <c r="E53" s="267"/>
      <c r="F53" s="267"/>
      <c r="G53" s="267"/>
      <c r="H53" s="29"/>
      <c r="I53" s="122"/>
      <c r="J53" s="80"/>
      <c r="K53" s="88"/>
      <c r="L53" s="88"/>
      <c r="M53" s="80"/>
      <c r="N53" s="80"/>
      <c r="O53" s="80"/>
    </row>
    <row r="54" spans="1:15" s="69" customFormat="1" ht="15.75" customHeight="1" x14ac:dyDescent="0.25">
      <c r="A54" s="82">
        <v>1</v>
      </c>
      <c r="B54" s="92" t="s">
        <v>292</v>
      </c>
      <c r="C54" s="84" t="s">
        <v>176</v>
      </c>
      <c r="D54" s="85">
        <v>7</v>
      </c>
      <c r="E54" s="129">
        <v>1996</v>
      </c>
      <c r="F54" s="109">
        <f>7.77*1.18</f>
        <v>9.1685999999999996</v>
      </c>
      <c r="G54" s="109">
        <f>3.9*1.18</f>
        <v>4.6019999999999994</v>
      </c>
      <c r="H54" s="29">
        <f t="shared" si="2"/>
        <v>13.770599999999998</v>
      </c>
      <c r="I54" s="108" t="s">
        <v>237</v>
      </c>
      <c r="J54" s="87"/>
      <c r="K54" s="88"/>
      <c r="L54" s="88"/>
      <c r="M54" s="87"/>
      <c r="N54" s="87"/>
      <c r="O54" s="87"/>
    </row>
    <row r="55" spans="1:15" s="69" customFormat="1" ht="15.75" customHeight="1" x14ac:dyDescent="0.25">
      <c r="A55" s="112">
        <f>A54+1</f>
        <v>2</v>
      </c>
      <c r="B55" s="83" t="s">
        <v>293</v>
      </c>
      <c r="C55" s="84" t="s">
        <v>84</v>
      </c>
      <c r="D55" s="85">
        <v>27</v>
      </c>
      <c r="E55" s="85">
        <v>1990</v>
      </c>
      <c r="F55" s="109">
        <f>7.77*1.18</f>
        <v>9.1685999999999996</v>
      </c>
      <c r="G55" s="109">
        <f>3.9*1.18</f>
        <v>4.6019999999999994</v>
      </c>
      <c r="H55" s="29">
        <f t="shared" si="2"/>
        <v>13.770599999999998</v>
      </c>
      <c r="I55" s="108" t="s">
        <v>237</v>
      </c>
      <c r="J55" s="87"/>
      <c r="K55" s="88"/>
      <c r="L55" s="88"/>
      <c r="M55" s="87"/>
      <c r="N55" s="87"/>
      <c r="O55" s="87"/>
    </row>
    <row r="56" spans="1:15" s="69" customFormat="1" ht="15.75" customHeight="1" x14ac:dyDescent="0.25">
      <c r="A56" s="112">
        <f>A55+1</f>
        <v>3</v>
      </c>
      <c r="B56" s="83" t="s">
        <v>294</v>
      </c>
      <c r="C56" s="84" t="s">
        <v>84</v>
      </c>
      <c r="D56" s="85">
        <v>29</v>
      </c>
      <c r="E56" s="85">
        <v>1991</v>
      </c>
      <c r="F56" s="109">
        <f>7.77*1.18</f>
        <v>9.1685999999999996</v>
      </c>
      <c r="G56" s="109">
        <f>3.9*1.18</f>
        <v>4.6019999999999994</v>
      </c>
      <c r="H56" s="29">
        <f t="shared" si="2"/>
        <v>13.770599999999998</v>
      </c>
      <c r="I56" s="108" t="s">
        <v>237</v>
      </c>
      <c r="J56" s="87"/>
      <c r="K56" s="88"/>
      <c r="L56" s="88"/>
      <c r="M56" s="87"/>
      <c r="N56" s="87"/>
      <c r="O56" s="87"/>
    </row>
    <row r="57" spans="1:15" s="79" customFormat="1" ht="15.75" customHeight="1" x14ac:dyDescent="0.25">
      <c r="A57" s="130" t="s">
        <v>67</v>
      </c>
      <c r="B57" s="130"/>
      <c r="C57" s="130"/>
      <c r="D57" s="130"/>
      <c r="E57" s="130"/>
      <c r="F57" s="131"/>
      <c r="G57" s="131"/>
      <c r="H57" s="29"/>
      <c r="I57" s="111"/>
      <c r="J57" s="80"/>
      <c r="K57" s="88"/>
      <c r="L57" s="88"/>
      <c r="M57" s="80"/>
      <c r="N57" s="80"/>
      <c r="O57" s="80"/>
    </row>
    <row r="58" spans="1:15" s="69" customFormat="1" ht="15.75" customHeight="1" x14ac:dyDescent="0.25">
      <c r="A58" s="90">
        <v>1</v>
      </c>
      <c r="B58" s="83" t="s">
        <v>295</v>
      </c>
      <c r="C58" s="84" t="s">
        <v>84</v>
      </c>
      <c r="D58" s="85">
        <v>9</v>
      </c>
      <c r="E58" s="85">
        <v>1953</v>
      </c>
      <c r="F58" s="109">
        <f>7.77*1.18</f>
        <v>9.1685999999999996</v>
      </c>
      <c r="G58" s="109">
        <f>3.9*1.18</f>
        <v>4.6019999999999994</v>
      </c>
      <c r="H58" s="29">
        <f t="shared" si="2"/>
        <v>13.770599999999998</v>
      </c>
      <c r="I58" s="108" t="s">
        <v>237</v>
      </c>
      <c r="J58" s="87"/>
      <c r="K58" s="88"/>
      <c r="L58" s="88"/>
      <c r="M58" s="87"/>
      <c r="N58" s="87"/>
      <c r="O58" s="87"/>
    </row>
    <row r="59" spans="1:15" s="134" customFormat="1" ht="15.75" customHeight="1" x14ac:dyDescent="0.25">
      <c r="A59" s="268" t="s">
        <v>296</v>
      </c>
      <c r="B59" s="268"/>
      <c r="C59" s="268"/>
      <c r="D59" s="268"/>
      <c r="E59" s="268"/>
      <c r="F59" s="268"/>
      <c r="G59" s="268"/>
      <c r="H59" s="29"/>
      <c r="I59" s="132"/>
      <c r="J59" s="133"/>
      <c r="K59" s="88"/>
      <c r="L59" s="88"/>
      <c r="M59" s="133"/>
      <c r="N59" s="133"/>
      <c r="O59" s="133"/>
    </row>
    <row r="60" spans="1:15" s="126" customFormat="1" ht="15.75" customHeight="1" x14ac:dyDescent="0.25">
      <c r="A60" s="72">
        <v>1</v>
      </c>
      <c r="B60" s="123"/>
      <c r="C60" s="124" t="s">
        <v>117</v>
      </c>
      <c r="D60" s="72">
        <v>17</v>
      </c>
      <c r="E60" s="72">
        <v>2006</v>
      </c>
      <c r="F60" s="135">
        <f>12.41*1.18-0.75</f>
        <v>13.893799999999999</v>
      </c>
      <c r="G60" s="135">
        <f>0.75</f>
        <v>0.75</v>
      </c>
      <c r="H60" s="29">
        <f t="shared" si="2"/>
        <v>14.643799999999999</v>
      </c>
      <c r="I60" s="136"/>
      <c r="J60" s="125"/>
      <c r="K60" s="88"/>
      <c r="L60" s="88"/>
      <c r="M60" s="125"/>
      <c r="N60" s="125"/>
      <c r="O60" s="125"/>
    </row>
    <row r="61" spans="1:15" ht="15.75" customHeight="1" x14ac:dyDescent="0.25">
      <c r="A61" s="78" t="s">
        <v>297</v>
      </c>
      <c r="B61" s="94"/>
      <c r="C61" s="94"/>
      <c r="D61" s="94"/>
      <c r="E61" s="137" t="s">
        <v>298</v>
      </c>
      <c r="F61" s="120"/>
      <c r="G61" s="120"/>
      <c r="H61" s="29"/>
      <c r="I61" s="121"/>
      <c r="J61" s="96"/>
      <c r="K61" s="88"/>
      <c r="L61" s="88"/>
      <c r="M61" s="96"/>
      <c r="N61" s="96"/>
      <c r="O61" s="96"/>
    </row>
    <row r="62" spans="1:15" s="69" customFormat="1" ht="15.75" customHeight="1" x14ac:dyDescent="0.25">
      <c r="A62" s="84">
        <v>1</v>
      </c>
      <c r="B62" s="83"/>
      <c r="C62" s="84" t="s">
        <v>176</v>
      </c>
      <c r="D62" s="85" t="s">
        <v>299</v>
      </c>
      <c r="E62" s="85">
        <v>1984</v>
      </c>
      <c r="F62" s="109">
        <v>7.93</v>
      </c>
      <c r="G62" s="109">
        <f>3.9*1.18</f>
        <v>4.6019999999999994</v>
      </c>
      <c r="H62" s="29">
        <f t="shared" si="2"/>
        <v>12.532</v>
      </c>
      <c r="I62" s="108" t="s">
        <v>237</v>
      </c>
      <c r="J62" s="87"/>
      <c r="K62" s="88"/>
      <c r="L62" s="88"/>
      <c r="M62" s="87"/>
      <c r="N62" s="87"/>
      <c r="O62" s="87"/>
    </row>
    <row r="63" spans="1:15" s="69" customFormat="1" ht="15.75" customHeight="1" x14ac:dyDescent="0.25">
      <c r="A63" s="82">
        <f>A62+1</f>
        <v>2</v>
      </c>
      <c r="B63" s="83" t="s">
        <v>300</v>
      </c>
      <c r="C63" s="84" t="s">
        <v>176</v>
      </c>
      <c r="D63" s="85" t="s">
        <v>301</v>
      </c>
      <c r="E63" s="85">
        <v>1984</v>
      </c>
      <c r="F63" s="109">
        <v>7.93</v>
      </c>
      <c r="G63" s="109">
        <f>3.9*1.18</f>
        <v>4.6019999999999994</v>
      </c>
      <c r="H63" s="29">
        <f t="shared" si="2"/>
        <v>12.532</v>
      </c>
      <c r="I63" s="108" t="s">
        <v>237</v>
      </c>
      <c r="J63" s="87"/>
      <c r="K63" s="88"/>
      <c r="L63" s="88"/>
      <c r="M63" s="87"/>
      <c r="N63" s="87"/>
      <c r="O63" s="87"/>
    </row>
    <row r="64" spans="1:15" s="69" customFormat="1" ht="15.75" customHeight="1" x14ac:dyDescent="0.25">
      <c r="A64" s="138" t="s">
        <v>77</v>
      </c>
      <c r="B64" s="63"/>
      <c r="C64" s="85"/>
      <c r="D64" s="63"/>
      <c r="E64" s="85"/>
      <c r="F64" s="18"/>
      <c r="G64" s="18"/>
      <c r="H64" s="29"/>
      <c r="I64" s="139"/>
      <c r="J64" s="140"/>
      <c r="K64" s="88"/>
      <c r="L64" s="88"/>
      <c r="M64" s="87"/>
      <c r="N64" s="87"/>
      <c r="O64" s="87"/>
    </row>
    <row r="65" spans="1:15" ht="15.75" customHeight="1" x14ac:dyDescent="0.25">
      <c r="A65" s="78" t="s">
        <v>302</v>
      </c>
      <c r="B65" s="78"/>
      <c r="C65" s="78"/>
      <c r="D65" s="141"/>
      <c r="E65" s="141"/>
      <c r="F65" s="131"/>
      <c r="G65" s="131"/>
      <c r="H65" s="226"/>
      <c r="I65" s="121"/>
      <c r="J65" s="96"/>
      <c r="K65" s="116"/>
      <c r="L65" s="116"/>
      <c r="M65" s="96"/>
      <c r="N65" s="96"/>
      <c r="O65" s="96"/>
    </row>
    <row r="66" spans="1:15" ht="15.75" customHeight="1" x14ac:dyDescent="0.25">
      <c r="A66" s="78" t="s">
        <v>303</v>
      </c>
      <c r="B66" s="94"/>
      <c r="C66" s="94"/>
      <c r="D66" s="94"/>
      <c r="E66" s="94"/>
      <c r="F66" s="120"/>
      <c r="G66" s="120"/>
      <c r="H66" s="224"/>
      <c r="I66" s="94"/>
      <c r="J66" s="96"/>
      <c r="K66" s="116"/>
      <c r="L66" s="116"/>
      <c r="M66" s="96"/>
      <c r="N66" s="96"/>
      <c r="O66" s="96"/>
    </row>
    <row r="67" spans="1:15" ht="21.75" customHeight="1" x14ac:dyDescent="0.25">
      <c r="A67" s="270" t="s">
        <v>319</v>
      </c>
      <c r="B67" s="271"/>
      <c r="C67" s="272"/>
      <c r="D67" s="229">
        <f>A15+A19+A52+A56+A58+A60+A63</f>
        <v>49</v>
      </c>
      <c r="E67" s="96"/>
      <c r="F67" s="219"/>
      <c r="G67" s="219"/>
      <c r="H67" s="228"/>
      <c r="J67" s="96"/>
      <c r="K67" s="116"/>
      <c r="L67" s="116"/>
      <c r="M67" s="96"/>
      <c r="N67" s="96"/>
      <c r="O67" s="96"/>
    </row>
    <row r="68" spans="1:15" ht="8.25" customHeight="1" x14ac:dyDescent="0.25">
      <c r="J68" s="96"/>
      <c r="K68" s="116"/>
      <c r="L68" s="116"/>
      <c r="M68" s="96"/>
      <c r="N68" s="96"/>
      <c r="O68" s="96"/>
    </row>
    <row r="69" spans="1:15" ht="18" customHeight="1" x14ac:dyDescent="0.25">
      <c r="A69" s="142" t="str">
        <f>'РЭУ № 1'!A65</f>
        <v>Исп. Ушакова Н. В.</v>
      </c>
      <c r="J69" s="96"/>
      <c r="K69" s="143"/>
      <c r="L69" s="143"/>
      <c r="M69" s="96"/>
      <c r="N69" s="96"/>
      <c r="O69" s="96"/>
    </row>
    <row r="70" spans="1:15" ht="17.25" customHeight="1" x14ac:dyDescent="0.25">
      <c r="J70" s="96"/>
      <c r="K70" s="96"/>
      <c r="L70" s="96"/>
      <c r="M70" s="96"/>
      <c r="N70" s="96"/>
      <c r="O70" s="96"/>
    </row>
    <row r="71" spans="1:15" x14ac:dyDescent="0.25">
      <c r="J71" s="96"/>
      <c r="K71" s="269"/>
      <c r="L71" s="269"/>
      <c r="M71" s="96"/>
      <c r="N71" s="96"/>
      <c r="O71" s="96"/>
    </row>
    <row r="72" spans="1:15" x14ac:dyDescent="0.25">
      <c r="J72" s="96"/>
      <c r="K72" s="116"/>
      <c r="L72" s="116"/>
      <c r="M72" s="96"/>
      <c r="N72" s="96"/>
      <c r="O72" s="96"/>
    </row>
    <row r="73" spans="1:15" x14ac:dyDescent="0.25">
      <c r="J73" s="96"/>
      <c r="K73" s="116"/>
      <c r="L73" s="116"/>
      <c r="M73" s="96"/>
      <c r="N73" s="96"/>
      <c r="O73" s="96"/>
    </row>
    <row r="74" spans="1:15" x14ac:dyDescent="0.25">
      <c r="J74" s="96"/>
      <c r="K74" s="96"/>
      <c r="L74" s="96"/>
      <c r="M74" s="96"/>
      <c r="N74" s="96"/>
      <c r="O74" s="96"/>
    </row>
    <row r="75" spans="1:15" x14ac:dyDescent="0.25">
      <c r="J75" s="96"/>
      <c r="K75" s="96"/>
      <c r="L75" s="96"/>
      <c r="M75" s="96"/>
      <c r="N75" s="96"/>
      <c r="O75" s="96"/>
    </row>
  </sheetData>
  <mergeCells count="9">
    <mergeCell ref="A53:G53"/>
    <mergeCell ref="A59:G59"/>
    <mergeCell ref="K71:L71"/>
    <mergeCell ref="A67:C67"/>
    <mergeCell ref="A1:I1"/>
    <mergeCell ref="A2:I2"/>
    <mergeCell ref="A8:G8"/>
    <mergeCell ref="A16:G16"/>
    <mergeCell ref="A20:G20"/>
  </mergeCells>
  <pageMargins left="0.7" right="0.2" top="0.39" bottom="0.23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05"/>
  <sheetViews>
    <sheetView view="pageBreakPreview" zoomScale="85" zoomScaleNormal="100" zoomScaleSheetLayoutView="85" workbookViewId="0">
      <selection activeCell="D63" sqref="D63"/>
    </sheetView>
  </sheetViews>
  <sheetFormatPr defaultRowHeight="15" x14ac:dyDescent="0.25"/>
  <cols>
    <col min="1" max="1" width="4.7109375" style="95" customWidth="1"/>
    <col min="2" max="2" width="11.28515625" style="95" customWidth="1"/>
    <col min="3" max="3" width="32.85546875" style="95" customWidth="1"/>
    <col min="4" max="4" width="10" style="95" customWidth="1"/>
    <col min="5" max="5" width="10.85546875" style="95" customWidth="1"/>
    <col min="6" max="6" width="14.140625" style="95" customWidth="1"/>
    <col min="7" max="7" width="14.28515625" style="95" customWidth="1"/>
    <col min="8" max="8" width="14.28515625" style="79" customWidth="1"/>
    <col min="9" max="9" width="18.7109375" style="95" customWidth="1"/>
    <col min="10" max="10" width="0.140625" style="95" customWidth="1"/>
    <col min="11" max="11" width="11" style="95" customWidth="1"/>
    <col min="12" max="12" width="13.140625" style="95" customWidth="1"/>
    <col min="13" max="13" width="12.140625" style="95" customWidth="1"/>
    <col min="14" max="16384" width="9.140625" style="95"/>
  </cols>
  <sheetData>
    <row r="1" spans="1:17" ht="19.5" customHeight="1" x14ac:dyDescent="0.35">
      <c r="A1" s="263" t="str">
        <f>'РЭУ № 1'!A1:I1</f>
        <v>Тарифы по содержанию и ремонту (с НДС) до 31.12.2013г.</v>
      </c>
      <c r="B1" s="263"/>
      <c r="C1" s="263"/>
      <c r="D1" s="263"/>
      <c r="E1" s="263"/>
      <c r="F1" s="263"/>
      <c r="G1" s="263"/>
      <c r="H1" s="263"/>
      <c r="I1" s="263"/>
    </row>
    <row r="2" spans="1:17" s="79" customFormat="1" ht="34.5" customHeight="1" x14ac:dyDescent="0.35">
      <c r="A2" s="275" t="s">
        <v>304</v>
      </c>
      <c r="B2" s="275"/>
      <c r="C2" s="275"/>
      <c r="D2" s="275"/>
      <c r="E2" s="275"/>
      <c r="F2" s="275"/>
      <c r="G2" s="275"/>
      <c r="H2" s="275"/>
      <c r="I2" s="275"/>
    </row>
    <row r="3" spans="1:17" s="79" customFormat="1" ht="14.25" customHeight="1" x14ac:dyDescent="0.35">
      <c r="A3" s="144"/>
      <c r="B3" s="145"/>
      <c r="C3" s="145"/>
      <c r="D3" s="145"/>
      <c r="E3" s="145"/>
      <c r="F3" s="145"/>
      <c r="G3" s="146"/>
      <c r="H3" s="220"/>
      <c r="I3" s="182" t="s">
        <v>8</v>
      </c>
    </row>
    <row r="4" spans="1:17" s="150" customFormat="1" ht="42.75" customHeight="1" x14ac:dyDescent="0.25">
      <c r="A4" s="152" t="s">
        <v>1</v>
      </c>
      <c r="B4" s="152" t="s">
        <v>2</v>
      </c>
      <c r="C4" s="153" t="s">
        <v>3</v>
      </c>
      <c r="D4" s="152" t="s">
        <v>4</v>
      </c>
      <c r="E4" s="152" t="s">
        <v>5</v>
      </c>
      <c r="F4" s="15" t="s">
        <v>6</v>
      </c>
      <c r="G4" s="245" t="s">
        <v>7</v>
      </c>
      <c r="H4" s="148" t="s">
        <v>310</v>
      </c>
      <c r="I4" s="246" t="s">
        <v>82</v>
      </c>
      <c r="L4" s="151"/>
      <c r="M4" s="151"/>
      <c r="N4" s="151"/>
      <c r="O4" s="151"/>
      <c r="P4" s="151"/>
      <c r="Q4" s="151"/>
    </row>
    <row r="5" spans="1:17" ht="15.75" customHeight="1" x14ac:dyDescent="0.25">
      <c r="A5" s="78" t="s">
        <v>9</v>
      </c>
      <c r="B5" s="94"/>
      <c r="C5" s="94"/>
      <c r="D5" s="94"/>
      <c r="E5" s="94"/>
      <c r="F5" s="94"/>
      <c r="G5" s="94"/>
      <c r="H5" s="78"/>
      <c r="I5" s="94"/>
      <c r="L5" s="96"/>
      <c r="M5" s="96"/>
      <c r="N5" s="96"/>
      <c r="O5" s="96"/>
      <c r="P5" s="96"/>
      <c r="Q5" s="96"/>
    </row>
    <row r="6" spans="1:17" ht="15.75" customHeight="1" x14ac:dyDescent="0.25">
      <c r="A6" s="78" t="s">
        <v>15</v>
      </c>
      <c r="B6" s="94"/>
      <c r="C6" s="94"/>
      <c r="D6" s="94"/>
      <c r="E6" s="94"/>
      <c r="F6" s="94"/>
      <c r="G6" s="94"/>
      <c r="H6" s="78"/>
      <c r="I6" s="94"/>
      <c r="L6" s="96"/>
      <c r="M6" s="96"/>
      <c r="N6" s="96"/>
      <c r="O6" s="96"/>
      <c r="P6" s="96"/>
      <c r="Q6" s="96"/>
    </row>
    <row r="7" spans="1:17" ht="15.75" customHeight="1" x14ac:dyDescent="0.25">
      <c r="A7" s="78" t="s">
        <v>16</v>
      </c>
      <c r="B7" s="94"/>
      <c r="C7" s="94"/>
      <c r="D7" s="94"/>
      <c r="E7" s="94"/>
      <c r="F7" s="94"/>
      <c r="G7" s="94"/>
      <c r="H7" s="78"/>
      <c r="I7" s="94"/>
      <c r="L7" s="125"/>
      <c r="M7" s="125"/>
      <c r="N7" s="96"/>
      <c r="O7" s="96"/>
      <c r="P7" s="96"/>
      <c r="Q7" s="96"/>
    </row>
    <row r="8" spans="1:17" ht="15.75" customHeight="1" x14ac:dyDescent="0.25">
      <c r="A8" s="276" t="s">
        <v>17</v>
      </c>
      <c r="B8" s="276"/>
      <c r="C8" s="276"/>
      <c r="D8" s="276"/>
      <c r="E8" s="276"/>
      <c r="F8" s="276"/>
      <c r="G8" s="276"/>
      <c r="H8" s="130"/>
      <c r="I8" s="94"/>
      <c r="L8" s="125"/>
      <c r="M8" s="125"/>
      <c r="N8" s="96"/>
      <c r="O8" s="96"/>
      <c r="P8" s="96"/>
      <c r="Q8" s="96"/>
    </row>
    <row r="9" spans="1:17" s="126" customFormat="1" ht="18" customHeight="1" x14ac:dyDescent="0.25">
      <c r="A9" s="277" t="s">
        <v>28</v>
      </c>
      <c r="B9" s="277"/>
      <c r="C9" s="277"/>
      <c r="D9" s="277"/>
      <c r="E9" s="277"/>
      <c r="F9" s="277"/>
      <c r="G9" s="277"/>
      <c r="H9" s="154"/>
      <c r="I9" s="112"/>
      <c r="L9" s="274"/>
      <c r="M9" s="274"/>
      <c r="N9" s="125"/>
      <c r="O9" s="125"/>
      <c r="P9" s="125"/>
      <c r="Q9" s="125"/>
    </row>
    <row r="10" spans="1:17" s="150" customFormat="1" ht="15.75" customHeight="1" x14ac:dyDescent="0.2">
      <c r="A10" s="149">
        <v>1</v>
      </c>
      <c r="B10" s="155"/>
      <c r="C10" s="155" t="s">
        <v>305</v>
      </c>
      <c r="D10" s="149">
        <v>1</v>
      </c>
      <c r="E10" s="149">
        <v>2008</v>
      </c>
      <c r="F10" s="232">
        <f>8.76*1.18-0.01</f>
        <v>10.326799999999999</v>
      </c>
      <c r="G10" s="232">
        <f>4.38*1.18</f>
        <v>5.1683999999999992</v>
      </c>
      <c r="H10" s="233">
        <f>F10+G10</f>
        <v>15.495199999999997</v>
      </c>
      <c r="I10" s="155"/>
      <c r="L10" s="151"/>
      <c r="M10" s="151"/>
      <c r="N10" s="151"/>
      <c r="O10" s="151"/>
      <c r="P10" s="151"/>
      <c r="Q10" s="151"/>
    </row>
    <row r="11" spans="1:17" ht="18.75" customHeight="1" x14ac:dyDescent="0.25">
      <c r="A11" s="276" t="s">
        <v>31</v>
      </c>
      <c r="B11" s="276"/>
      <c r="C11" s="276"/>
      <c r="D11" s="276"/>
      <c r="E11" s="276"/>
      <c r="F11" s="276"/>
      <c r="G11" s="276"/>
      <c r="H11" s="130"/>
      <c r="I11" s="94"/>
      <c r="L11" s="96"/>
      <c r="M11" s="96"/>
      <c r="N11" s="96"/>
      <c r="O11" s="96"/>
      <c r="P11" s="96"/>
      <c r="Q11" s="96"/>
    </row>
    <row r="12" spans="1:17" ht="15" customHeight="1" x14ac:dyDescent="0.25">
      <c r="A12" s="276" t="s">
        <v>121</v>
      </c>
      <c r="B12" s="276"/>
      <c r="C12" s="276"/>
      <c r="D12" s="276"/>
      <c r="E12" s="276"/>
      <c r="F12" s="276"/>
      <c r="G12" s="276"/>
      <c r="H12" s="130"/>
      <c r="I12" s="94"/>
      <c r="L12" s="96"/>
      <c r="M12" s="96"/>
      <c r="N12" s="96"/>
      <c r="O12" s="96"/>
      <c r="P12" s="96"/>
      <c r="Q12" s="96"/>
    </row>
    <row r="13" spans="1:17" ht="15.75" customHeight="1" x14ac:dyDescent="0.25">
      <c r="A13" s="156" t="s">
        <v>67</v>
      </c>
      <c r="B13" s="130"/>
      <c r="C13" s="130"/>
      <c r="D13" s="130"/>
      <c r="E13" s="130"/>
      <c r="F13" s="141"/>
      <c r="G13" s="141"/>
      <c r="H13" s="141"/>
      <c r="I13" s="94"/>
      <c r="L13" s="96"/>
      <c r="M13" s="96"/>
      <c r="N13" s="96"/>
      <c r="O13" s="96"/>
      <c r="P13" s="96"/>
      <c r="Q13" s="96"/>
    </row>
    <row r="14" spans="1:17" s="150" customFormat="1" ht="15.75" customHeight="1" x14ac:dyDescent="0.25">
      <c r="A14" s="277" t="s">
        <v>296</v>
      </c>
      <c r="B14" s="277"/>
      <c r="C14" s="277"/>
      <c r="D14" s="277"/>
      <c r="E14" s="277"/>
      <c r="F14" s="277"/>
      <c r="G14" s="277"/>
      <c r="H14" s="154"/>
      <c r="I14" s="155"/>
      <c r="L14" s="151"/>
      <c r="M14" s="151"/>
      <c r="N14" s="151"/>
      <c r="O14" s="151"/>
      <c r="P14" s="151"/>
      <c r="Q14" s="151"/>
    </row>
    <row r="15" spans="1:17" s="150" customFormat="1" ht="15.75" customHeight="1" x14ac:dyDescent="0.25">
      <c r="A15" s="75" t="s">
        <v>69</v>
      </c>
      <c r="B15" s="100"/>
      <c r="C15" s="75"/>
      <c r="D15" s="85"/>
      <c r="E15" s="85"/>
      <c r="F15" s="84"/>
      <c r="G15" s="84"/>
      <c r="H15" s="157"/>
      <c r="I15" s="155"/>
      <c r="L15" s="151"/>
      <c r="M15" s="151"/>
      <c r="N15" s="151"/>
      <c r="O15" s="151"/>
      <c r="P15" s="151"/>
      <c r="Q15" s="151"/>
    </row>
    <row r="16" spans="1:17" s="134" customFormat="1" ht="15.75" customHeight="1" x14ac:dyDescent="0.2">
      <c r="A16" s="278" t="s">
        <v>70</v>
      </c>
      <c r="B16" s="278"/>
      <c r="C16" s="278"/>
      <c r="D16" s="278"/>
      <c r="E16" s="278"/>
      <c r="F16" s="278"/>
      <c r="G16" s="278"/>
      <c r="H16" s="157"/>
      <c r="I16" s="154"/>
      <c r="L16" s="151"/>
      <c r="M16" s="151"/>
      <c r="N16" s="133"/>
      <c r="O16" s="133"/>
      <c r="P16" s="133"/>
      <c r="Q16" s="133"/>
    </row>
    <row r="17" spans="1:17" s="150" customFormat="1" ht="15.75" customHeight="1" x14ac:dyDescent="0.25">
      <c r="A17" s="234">
        <v>1</v>
      </c>
      <c r="B17" s="158"/>
      <c r="C17" s="159" t="s">
        <v>19</v>
      </c>
      <c r="D17" s="160">
        <v>1</v>
      </c>
      <c r="E17" s="161">
        <v>1989</v>
      </c>
      <c r="F17" s="235">
        <f>8.14*1.18</f>
        <v>9.6052</v>
      </c>
      <c r="G17" s="235">
        <f>4.74*1.18</f>
        <v>5.5932000000000004</v>
      </c>
      <c r="H17" s="233">
        <f t="shared" ref="H17:H80" si="0">F17+G17</f>
        <v>15.198399999999999</v>
      </c>
      <c r="I17" s="162" t="s">
        <v>30</v>
      </c>
      <c r="L17" s="151"/>
      <c r="M17" s="151"/>
      <c r="N17" s="151"/>
      <c r="O17" s="151"/>
      <c r="P17" s="151"/>
      <c r="Q17" s="151"/>
    </row>
    <row r="18" spans="1:17" s="150" customFormat="1" ht="15.75" customHeight="1" x14ac:dyDescent="0.25">
      <c r="A18" s="234">
        <v>2</v>
      </c>
      <c r="B18" s="158"/>
      <c r="C18" s="159" t="s">
        <v>19</v>
      </c>
      <c r="D18" s="160">
        <v>2</v>
      </c>
      <c r="E18" s="161">
        <v>1987</v>
      </c>
      <c r="F18" s="235">
        <f t="shared" ref="F18:F30" si="1">8.14*1.18</f>
        <v>9.6052</v>
      </c>
      <c r="G18" s="235">
        <f t="shared" ref="G18:G30" si="2">4.74*1.18</f>
        <v>5.5932000000000004</v>
      </c>
      <c r="H18" s="233">
        <f t="shared" si="0"/>
        <v>15.198399999999999</v>
      </c>
      <c r="I18" s="162" t="s">
        <v>30</v>
      </c>
      <c r="L18" s="151"/>
      <c r="M18" s="151"/>
      <c r="N18" s="151"/>
      <c r="O18" s="151"/>
      <c r="P18" s="151"/>
      <c r="Q18" s="151"/>
    </row>
    <row r="19" spans="1:17" s="150" customFormat="1" ht="15.75" customHeight="1" x14ac:dyDescent="0.25">
      <c r="A19" s="234">
        <v>3</v>
      </c>
      <c r="B19" s="158"/>
      <c r="C19" s="159" t="s">
        <v>19</v>
      </c>
      <c r="D19" s="160">
        <v>4</v>
      </c>
      <c r="E19" s="163">
        <v>1991</v>
      </c>
      <c r="F19" s="235">
        <f t="shared" si="1"/>
        <v>9.6052</v>
      </c>
      <c r="G19" s="235">
        <f t="shared" si="2"/>
        <v>5.5932000000000004</v>
      </c>
      <c r="H19" s="233">
        <f t="shared" si="0"/>
        <v>15.198399999999999</v>
      </c>
      <c r="I19" s="162" t="s">
        <v>30</v>
      </c>
      <c r="L19" s="151"/>
      <c r="M19" s="151"/>
      <c r="N19" s="151"/>
      <c r="O19" s="151"/>
      <c r="P19" s="151"/>
      <c r="Q19" s="151"/>
    </row>
    <row r="20" spans="1:17" s="150" customFormat="1" ht="15.75" customHeight="1" x14ac:dyDescent="0.25">
      <c r="A20" s="234">
        <v>4</v>
      </c>
      <c r="B20" s="158"/>
      <c r="C20" s="159" t="s">
        <v>19</v>
      </c>
      <c r="D20" s="160">
        <v>5</v>
      </c>
      <c r="E20" s="164" t="s">
        <v>306</v>
      </c>
      <c r="F20" s="235">
        <f t="shared" si="1"/>
        <v>9.6052</v>
      </c>
      <c r="G20" s="235">
        <f t="shared" si="2"/>
        <v>5.5932000000000004</v>
      </c>
      <c r="H20" s="233">
        <f t="shared" si="0"/>
        <v>15.198399999999999</v>
      </c>
      <c r="I20" s="162" t="s">
        <v>30</v>
      </c>
      <c r="L20" s="151"/>
      <c r="M20" s="151"/>
      <c r="N20" s="151"/>
      <c r="O20" s="151"/>
      <c r="P20" s="151"/>
      <c r="Q20" s="151"/>
    </row>
    <row r="21" spans="1:17" s="150" customFormat="1" ht="15.75" customHeight="1" x14ac:dyDescent="0.25">
      <c r="A21" s="234">
        <v>5</v>
      </c>
      <c r="B21" s="165"/>
      <c r="C21" s="166" t="s">
        <v>19</v>
      </c>
      <c r="D21" s="160">
        <v>9</v>
      </c>
      <c r="E21" s="160">
        <v>1937</v>
      </c>
      <c r="F21" s="235">
        <f t="shared" si="1"/>
        <v>9.6052</v>
      </c>
      <c r="G21" s="235">
        <f t="shared" si="2"/>
        <v>5.5932000000000004</v>
      </c>
      <c r="H21" s="233">
        <f t="shared" si="0"/>
        <v>15.198399999999999</v>
      </c>
      <c r="I21" s="162" t="s">
        <v>30</v>
      </c>
      <c r="L21" s="151"/>
      <c r="M21" s="151"/>
      <c r="N21" s="151"/>
      <c r="O21" s="151"/>
      <c r="P21" s="151"/>
      <c r="Q21" s="151"/>
    </row>
    <row r="22" spans="1:17" s="150" customFormat="1" ht="15.75" customHeight="1" x14ac:dyDescent="0.25">
      <c r="A22" s="234">
        <v>6</v>
      </c>
      <c r="B22" s="165"/>
      <c r="C22" s="166" t="s">
        <v>19</v>
      </c>
      <c r="D22" s="160">
        <v>10</v>
      </c>
      <c r="E22" s="161" t="s">
        <v>307</v>
      </c>
      <c r="F22" s="235">
        <f t="shared" si="1"/>
        <v>9.6052</v>
      </c>
      <c r="G22" s="235">
        <f t="shared" si="2"/>
        <v>5.5932000000000004</v>
      </c>
      <c r="H22" s="233">
        <f t="shared" si="0"/>
        <v>15.198399999999999</v>
      </c>
      <c r="I22" s="162" t="s">
        <v>30</v>
      </c>
      <c r="L22" s="151"/>
      <c r="M22" s="151"/>
      <c r="N22" s="151"/>
      <c r="O22" s="151"/>
      <c r="P22" s="151"/>
      <c r="Q22" s="151"/>
    </row>
    <row r="23" spans="1:17" s="150" customFormat="1" ht="15.75" customHeight="1" x14ac:dyDescent="0.25">
      <c r="A23" s="234">
        <v>7</v>
      </c>
      <c r="B23" s="165"/>
      <c r="C23" s="166" t="s">
        <v>270</v>
      </c>
      <c r="D23" s="160">
        <v>11</v>
      </c>
      <c r="E23" s="160">
        <v>1936</v>
      </c>
      <c r="F23" s="235">
        <f t="shared" si="1"/>
        <v>9.6052</v>
      </c>
      <c r="G23" s="235">
        <f t="shared" si="2"/>
        <v>5.5932000000000004</v>
      </c>
      <c r="H23" s="233">
        <f t="shared" si="0"/>
        <v>15.198399999999999</v>
      </c>
      <c r="I23" s="162" t="s">
        <v>30</v>
      </c>
      <c r="L23" s="151"/>
      <c r="M23" s="151"/>
      <c r="N23" s="151"/>
      <c r="O23" s="151"/>
      <c r="P23" s="151"/>
      <c r="Q23" s="151"/>
    </row>
    <row r="24" spans="1:17" s="150" customFormat="1" ht="15.75" customHeight="1" x14ac:dyDescent="0.25">
      <c r="A24" s="234">
        <v>8</v>
      </c>
      <c r="B24" s="165"/>
      <c r="C24" s="166" t="s">
        <v>117</v>
      </c>
      <c r="D24" s="160">
        <v>21</v>
      </c>
      <c r="E24" s="167">
        <v>1980</v>
      </c>
      <c r="F24" s="235">
        <f t="shared" si="1"/>
        <v>9.6052</v>
      </c>
      <c r="G24" s="235">
        <f t="shared" si="2"/>
        <v>5.5932000000000004</v>
      </c>
      <c r="H24" s="233">
        <f t="shared" si="0"/>
        <v>15.198399999999999</v>
      </c>
      <c r="I24" s="162" t="s">
        <v>30</v>
      </c>
      <c r="L24" s="151"/>
      <c r="M24" s="151"/>
      <c r="N24" s="151"/>
      <c r="O24" s="151"/>
      <c r="P24" s="151"/>
      <c r="Q24" s="151"/>
    </row>
    <row r="25" spans="1:17" s="150" customFormat="1" ht="15.75" customHeight="1" x14ac:dyDescent="0.25">
      <c r="A25" s="234">
        <v>9</v>
      </c>
      <c r="B25" s="165"/>
      <c r="C25" s="168" t="s">
        <v>117</v>
      </c>
      <c r="D25" s="169">
        <v>23</v>
      </c>
      <c r="E25" s="169">
        <v>1940</v>
      </c>
      <c r="F25" s="235">
        <f t="shared" si="1"/>
        <v>9.6052</v>
      </c>
      <c r="G25" s="235">
        <f t="shared" si="2"/>
        <v>5.5932000000000004</v>
      </c>
      <c r="H25" s="233">
        <f t="shared" si="0"/>
        <v>15.198399999999999</v>
      </c>
      <c r="I25" s="162" t="s">
        <v>30</v>
      </c>
      <c r="L25" s="151"/>
      <c r="M25" s="151"/>
      <c r="N25" s="151"/>
      <c r="O25" s="151"/>
      <c r="P25" s="151"/>
      <c r="Q25" s="151"/>
    </row>
    <row r="26" spans="1:17" s="150" customFormat="1" ht="15.75" customHeight="1" x14ac:dyDescent="0.25">
      <c r="A26" s="234">
        <v>10</v>
      </c>
      <c r="B26" s="165"/>
      <c r="C26" s="166" t="s">
        <v>265</v>
      </c>
      <c r="D26" s="160">
        <v>16</v>
      </c>
      <c r="E26" s="161" t="s">
        <v>308</v>
      </c>
      <c r="F26" s="235">
        <f t="shared" si="1"/>
        <v>9.6052</v>
      </c>
      <c r="G26" s="235">
        <f t="shared" si="2"/>
        <v>5.5932000000000004</v>
      </c>
      <c r="H26" s="233">
        <f t="shared" si="0"/>
        <v>15.198399999999999</v>
      </c>
      <c r="I26" s="162" t="s">
        <v>30</v>
      </c>
      <c r="L26" s="151"/>
      <c r="M26" s="151"/>
      <c r="N26" s="151"/>
      <c r="O26" s="151"/>
      <c r="P26" s="151"/>
      <c r="Q26" s="151"/>
    </row>
    <row r="27" spans="1:17" s="150" customFormat="1" ht="15.75" customHeight="1" x14ac:dyDescent="0.25">
      <c r="A27" s="234">
        <v>11</v>
      </c>
      <c r="B27" s="165"/>
      <c r="C27" s="166" t="s">
        <v>309</v>
      </c>
      <c r="D27" s="160">
        <v>3</v>
      </c>
      <c r="E27" s="170">
        <v>1978</v>
      </c>
      <c r="F27" s="235">
        <f t="shared" si="1"/>
        <v>9.6052</v>
      </c>
      <c r="G27" s="235">
        <f t="shared" si="2"/>
        <v>5.5932000000000004</v>
      </c>
      <c r="H27" s="233">
        <f t="shared" si="0"/>
        <v>15.198399999999999</v>
      </c>
      <c r="I27" s="162" t="s">
        <v>30</v>
      </c>
      <c r="L27" s="151"/>
      <c r="M27" s="151"/>
      <c r="N27" s="151"/>
      <c r="O27" s="151"/>
      <c r="P27" s="151"/>
      <c r="Q27" s="151"/>
    </row>
    <row r="28" spans="1:17" s="150" customFormat="1" ht="15.75" customHeight="1" x14ac:dyDescent="0.25">
      <c r="A28" s="234">
        <v>12</v>
      </c>
      <c r="B28" s="158"/>
      <c r="C28" s="159" t="s">
        <v>309</v>
      </c>
      <c r="D28" s="160">
        <v>18</v>
      </c>
      <c r="E28" s="171">
        <v>1976</v>
      </c>
      <c r="F28" s="235">
        <f t="shared" si="1"/>
        <v>9.6052</v>
      </c>
      <c r="G28" s="235">
        <f t="shared" si="2"/>
        <v>5.5932000000000004</v>
      </c>
      <c r="H28" s="233">
        <f t="shared" si="0"/>
        <v>15.198399999999999</v>
      </c>
      <c r="I28" s="162" t="s">
        <v>30</v>
      </c>
      <c r="L28" s="151"/>
      <c r="M28" s="151"/>
      <c r="N28" s="151"/>
      <c r="O28" s="151"/>
      <c r="P28" s="151"/>
      <c r="Q28" s="151"/>
    </row>
    <row r="29" spans="1:17" s="150" customFormat="1" ht="15.75" customHeight="1" x14ac:dyDescent="0.25">
      <c r="A29" s="234">
        <v>13</v>
      </c>
      <c r="B29" s="165"/>
      <c r="C29" s="166" t="s">
        <v>309</v>
      </c>
      <c r="D29" s="160">
        <v>23</v>
      </c>
      <c r="E29" s="160">
        <v>1936</v>
      </c>
      <c r="F29" s="235">
        <f t="shared" si="1"/>
        <v>9.6052</v>
      </c>
      <c r="G29" s="235">
        <f t="shared" si="2"/>
        <v>5.5932000000000004</v>
      </c>
      <c r="H29" s="233">
        <f t="shared" si="0"/>
        <v>15.198399999999999</v>
      </c>
      <c r="I29" s="162" t="s">
        <v>30</v>
      </c>
      <c r="L29" s="151"/>
      <c r="M29" s="151"/>
      <c r="N29" s="151"/>
      <c r="O29" s="151"/>
      <c r="P29" s="151"/>
      <c r="Q29" s="151"/>
    </row>
    <row r="30" spans="1:17" s="150" customFormat="1" ht="15.75" customHeight="1" x14ac:dyDescent="0.25">
      <c r="A30" s="234">
        <v>14</v>
      </c>
      <c r="B30" s="165"/>
      <c r="C30" s="166" t="s">
        <v>309</v>
      </c>
      <c r="D30" s="160">
        <v>25</v>
      </c>
      <c r="E30" s="160">
        <v>1936</v>
      </c>
      <c r="F30" s="235">
        <f t="shared" si="1"/>
        <v>9.6052</v>
      </c>
      <c r="G30" s="235">
        <f t="shared" si="2"/>
        <v>5.5932000000000004</v>
      </c>
      <c r="H30" s="233">
        <f t="shared" si="0"/>
        <v>15.198399999999999</v>
      </c>
      <c r="I30" s="162" t="s">
        <v>30</v>
      </c>
      <c r="L30" s="151"/>
      <c r="M30" s="151"/>
      <c r="N30" s="151"/>
      <c r="O30" s="151"/>
      <c r="P30" s="151"/>
      <c r="Q30" s="151"/>
    </row>
    <row r="31" spans="1:17" s="150" customFormat="1" ht="15.75" customHeight="1" x14ac:dyDescent="0.25">
      <c r="A31" s="75"/>
      <c r="B31" s="172" t="s">
        <v>310</v>
      </c>
      <c r="C31" s="159"/>
      <c r="D31" s="141">
        <f>A30</f>
        <v>14</v>
      </c>
      <c r="E31" s="161"/>
      <c r="F31" s="173"/>
      <c r="G31" s="173"/>
      <c r="H31" s="233"/>
      <c r="I31" s="174"/>
      <c r="J31" s="175"/>
      <c r="K31" s="175"/>
      <c r="L31" s="151"/>
      <c r="M31" s="151"/>
      <c r="N31" s="151"/>
      <c r="O31" s="151"/>
      <c r="P31" s="151"/>
      <c r="Q31" s="151"/>
    </row>
    <row r="32" spans="1:17" s="134" customFormat="1" ht="15.75" customHeight="1" x14ac:dyDescent="0.25">
      <c r="A32" s="262" t="s">
        <v>71</v>
      </c>
      <c r="B32" s="262"/>
      <c r="C32" s="262"/>
      <c r="D32" s="262"/>
      <c r="E32" s="262"/>
      <c r="F32" s="262"/>
      <c r="G32" s="262"/>
      <c r="H32" s="233"/>
      <c r="I32" s="154"/>
      <c r="L32" s="151"/>
      <c r="M32" s="151"/>
      <c r="N32" s="133"/>
      <c r="O32" s="133"/>
      <c r="P32" s="133"/>
      <c r="Q32" s="133"/>
    </row>
    <row r="33" spans="1:17" s="150" customFormat="1" ht="15.75" customHeight="1" x14ac:dyDescent="0.25">
      <c r="A33" s="147">
        <v>1</v>
      </c>
      <c r="B33" s="165"/>
      <c r="C33" s="168" t="s">
        <v>117</v>
      </c>
      <c r="D33" s="169">
        <v>25</v>
      </c>
      <c r="E33" s="176">
        <v>1984</v>
      </c>
      <c r="F33" s="235">
        <f>8.14*1.18</f>
        <v>9.6052</v>
      </c>
      <c r="G33" s="235">
        <f>4.74*1.18</f>
        <v>5.5932000000000004</v>
      </c>
      <c r="H33" s="233">
        <f t="shared" si="0"/>
        <v>15.198399999999999</v>
      </c>
      <c r="I33" s="162" t="s">
        <v>30</v>
      </c>
      <c r="L33" s="151"/>
      <c r="M33" s="151"/>
      <c r="N33" s="151"/>
      <c r="O33" s="151"/>
      <c r="P33" s="151"/>
      <c r="Q33" s="151"/>
    </row>
    <row r="34" spans="1:17" ht="15.75" customHeight="1" x14ac:dyDescent="0.25">
      <c r="A34" s="267" t="s">
        <v>311</v>
      </c>
      <c r="B34" s="267"/>
      <c r="C34" s="267"/>
      <c r="D34" s="267"/>
      <c r="E34" s="267"/>
      <c r="F34" s="267"/>
      <c r="G34" s="267"/>
      <c r="H34" s="233"/>
      <c r="I34" s="94"/>
      <c r="L34" s="151"/>
      <c r="M34" s="151"/>
      <c r="N34" s="96"/>
      <c r="O34" s="96"/>
      <c r="P34" s="96"/>
      <c r="Q34" s="96"/>
    </row>
    <row r="35" spans="1:17" s="126" customFormat="1" ht="15.75" customHeight="1" x14ac:dyDescent="0.25">
      <c r="A35" s="72">
        <v>1</v>
      </c>
      <c r="B35" s="165"/>
      <c r="C35" s="159" t="s">
        <v>38</v>
      </c>
      <c r="D35" s="160" t="s">
        <v>290</v>
      </c>
      <c r="E35" s="160">
        <v>1952</v>
      </c>
      <c r="F35" s="235">
        <f t="shared" ref="F35:F81" si="3">8.14*1.18</f>
        <v>9.6052</v>
      </c>
      <c r="G35" s="235">
        <f t="shared" ref="G35:G71" si="4">4.74*1.18</f>
        <v>5.5932000000000004</v>
      </c>
      <c r="H35" s="233">
        <f t="shared" si="0"/>
        <v>15.198399999999999</v>
      </c>
      <c r="I35" s="162" t="s">
        <v>30</v>
      </c>
      <c r="L35" s="151"/>
      <c r="M35" s="151"/>
      <c r="N35" s="125"/>
      <c r="O35" s="125"/>
      <c r="P35" s="125"/>
      <c r="Q35" s="125"/>
    </row>
    <row r="36" spans="1:17" s="126" customFormat="1" ht="15.75" customHeight="1" x14ac:dyDescent="0.25">
      <c r="A36" s="72">
        <v>2</v>
      </c>
      <c r="B36" s="165"/>
      <c r="C36" s="159" t="s">
        <v>38</v>
      </c>
      <c r="D36" s="160" t="s">
        <v>266</v>
      </c>
      <c r="E36" s="160">
        <v>1952</v>
      </c>
      <c r="F36" s="235">
        <f>8.14*1.18-0.01</f>
        <v>9.5952000000000002</v>
      </c>
      <c r="G36" s="235">
        <v>0</v>
      </c>
      <c r="H36" s="233">
        <f t="shared" si="0"/>
        <v>9.5952000000000002</v>
      </c>
      <c r="I36" s="162" t="s">
        <v>30</v>
      </c>
      <c r="L36" s="151"/>
      <c r="M36" s="151"/>
      <c r="N36" s="125"/>
      <c r="O36" s="125"/>
      <c r="P36" s="125"/>
      <c r="Q36" s="125"/>
    </row>
    <row r="37" spans="1:17" s="126" customFormat="1" ht="15.75" customHeight="1" x14ac:dyDescent="0.25">
      <c r="A37" s="72">
        <v>3</v>
      </c>
      <c r="B37" s="165"/>
      <c r="C37" s="159" t="s">
        <v>38</v>
      </c>
      <c r="D37" s="160">
        <v>5</v>
      </c>
      <c r="E37" s="160">
        <v>1941</v>
      </c>
      <c r="F37" s="235">
        <f>8.14*1.18-0.01</f>
        <v>9.5952000000000002</v>
      </c>
      <c r="G37" s="235">
        <v>0</v>
      </c>
      <c r="H37" s="233">
        <f t="shared" si="0"/>
        <v>9.5952000000000002</v>
      </c>
      <c r="I37" s="162" t="s">
        <v>30</v>
      </c>
      <c r="L37" s="151"/>
      <c r="M37" s="151"/>
      <c r="N37" s="125"/>
      <c r="O37" s="125"/>
      <c r="P37" s="125"/>
      <c r="Q37" s="125"/>
    </row>
    <row r="38" spans="1:17" s="150" customFormat="1" ht="15.75" customHeight="1" x14ac:dyDescent="0.25">
      <c r="A38" s="72">
        <v>4</v>
      </c>
      <c r="B38" s="165"/>
      <c r="C38" s="159" t="s">
        <v>38</v>
      </c>
      <c r="D38" s="160">
        <v>7</v>
      </c>
      <c r="E38" s="160">
        <v>1951</v>
      </c>
      <c r="F38" s="235">
        <f t="shared" si="3"/>
        <v>9.6052</v>
      </c>
      <c r="G38" s="235">
        <f t="shared" si="4"/>
        <v>5.5932000000000004</v>
      </c>
      <c r="H38" s="233">
        <f t="shared" si="0"/>
        <v>15.198399999999999</v>
      </c>
      <c r="I38" s="162" t="s">
        <v>30</v>
      </c>
      <c r="L38" s="151"/>
      <c r="M38" s="151"/>
      <c r="N38" s="151"/>
      <c r="O38" s="151"/>
      <c r="P38" s="151"/>
      <c r="Q38" s="151"/>
    </row>
    <row r="39" spans="1:17" s="126" customFormat="1" ht="15.75" customHeight="1" x14ac:dyDescent="0.25">
      <c r="A39" s="72">
        <v>5</v>
      </c>
      <c r="B39" s="165"/>
      <c r="C39" s="159" t="s">
        <v>38</v>
      </c>
      <c r="D39" s="160">
        <v>8</v>
      </c>
      <c r="E39" s="160">
        <v>1941</v>
      </c>
      <c r="F39" s="235">
        <f t="shared" si="3"/>
        <v>9.6052</v>
      </c>
      <c r="G39" s="235">
        <f t="shared" si="4"/>
        <v>5.5932000000000004</v>
      </c>
      <c r="H39" s="233">
        <f t="shared" si="0"/>
        <v>15.198399999999999</v>
      </c>
      <c r="I39" s="162" t="s">
        <v>30</v>
      </c>
      <c r="L39" s="151"/>
      <c r="M39" s="151"/>
      <c r="N39" s="125"/>
      <c r="O39" s="125"/>
      <c r="P39" s="125"/>
      <c r="Q39" s="125"/>
    </row>
    <row r="40" spans="1:17" s="126" customFormat="1" ht="15.75" customHeight="1" x14ac:dyDescent="0.25">
      <c r="A40" s="72">
        <v>6</v>
      </c>
      <c r="B40" s="165"/>
      <c r="C40" s="159" t="s">
        <v>38</v>
      </c>
      <c r="D40" s="160">
        <v>10</v>
      </c>
      <c r="E40" s="160">
        <v>1943</v>
      </c>
      <c r="F40" s="235">
        <f t="shared" si="3"/>
        <v>9.6052</v>
      </c>
      <c r="G40" s="235">
        <f t="shared" si="4"/>
        <v>5.5932000000000004</v>
      </c>
      <c r="H40" s="233">
        <f t="shared" si="0"/>
        <v>15.198399999999999</v>
      </c>
      <c r="I40" s="162" t="s">
        <v>30</v>
      </c>
      <c r="L40" s="151"/>
      <c r="M40" s="151"/>
      <c r="N40" s="125"/>
      <c r="O40" s="125"/>
      <c r="P40" s="125"/>
      <c r="Q40" s="125"/>
    </row>
    <row r="41" spans="1:17" s="126" customFormat="1" ht="15.75" customHeight="1" x14ac:dyDescent="0.25">
      <c r="A41" s="72">
        <v>7</v>
      </c>
      <c r="B41" s="165"/>
      <c r="C41" s="166" t="s">
        <v>309</v>
      </c>
      <c r="D41" s="160">
        <v>5</v>
      </c>
      <c r="E41" s="170">
        <v>1977</v>
      </c>
      <c r="F41" s="235">
        <f t="shared" si="3"/>
        <v>9.6052</v>
      </c>
      <c r="G41" s="235">
        <f t="shared" si="4"/>
        <v>5.5932000000000004</v>
      </c>
      <c r="H41" s="233">
        <f t="shared" si="0"/>
        <v>15.198399999999999</v>
      </c>
      <c r="I41" s="162" t="s">
        <v>30</v>
      </c>
      <c r="L41" s="151"/>
      <c r="M41" s="151"/>
      <c r="N41" s="125"/>
      <c r="O41" s="125"/>
      <c r="P41" s="125"/>
      <c r="Q41" s="125"/>
    </row>
    <row r="42" spans="1:17" s="126" customFormat="1" ht="15.75" customHeight="1" x14ac:dyDescent="0.25">
      <c r="A42" s="72">
        <v>8</v>
      </c>
      <c r="B42" s="158"/>
      <c r="C42" s="159" t="s">
        <v>309</v>
      </c>
      <c r="D42" s="160">
        <v>6</v>
      </c>
      <c r="E42" s="170" t="s">
        <v>312</v>
      </c>
      <c r="F42" s="235">
        <f t="shared" si="3"/>
        <v>9.6052</v>
      </c>
      <c r="G42" s="235">
        <f t="shared" si="4"/>
        <v>5.5932000000000004</v>
      </c>
      <c r="H42" s="233">
        <f t="shared" si="0"/>
        <v>15.198399999999999</v>
      </c>
      <c r="I42" s="162" t="s">
        <v>30</v>
      </c>
      <c r="L42" s="151"/>
      <c r="M42" s="151"/>
      <c r="N42" s="125"/>
      <c r="O42" s="125"/>
      <c r="P42" s="125"/>
      <c r="Q42" s="125"/>
    </row>
    <row r="43" spans="1:17" s="126" customFormat="1" ht="15.75" customHeight="1" x14ac:dyDescent="0.25">
      <c r="A43" s="72">
        <v>9</v>
      </c>
      <c r="B43" s="165"/>
      <c r="C43" s="166" t="s">
        <v>309</v>
      </c>
      <c r="D43" s="160">
        <v>7</v>
      </c>
      <c r="E43" s="160">
        <v>1937</v>
      </c>
      <c r="F43" s="235">
        <f t="shared" si="3"/>
        <v>9.6052</v>
      </c>
      <c r="G43" s="235">
        <f t="shared" si="4"/>
        <v>5.5932000000000004</v>
      </c>
      <c r="H43" s="233">
        <f t="shared" si="0"/>
        <v>15.198399999999999</v>
      </c>
      <c r="I43" s="162" t="s">
        <v>30</v>
      </c>
      <c r="L43" s="151"/>
      <c r="M43" s="151"/>
      <c r="N43" s="125"/>
      <c r="O43" s="125"/>
      <c r="P43" s="125"/>
      <c r="Q43" s="125"/>
    </row>
    <row r="44" spans="1:17" s="126" customFormat="1" ht="15.75" customHeight="1" x14ac:dyDescent="0.25">
      <c r="A44" s="72">
        <v>10</v>
      </c>
      <c r="B44" s="158"/>
      <c r="C44" s="159" t="s">
        <v>309</v>
      </c>
      <c r="D44" s="160">
        <v>8</v>
      </c>
      <c r="E44" s="160">
        <v>1936</v>
      </c>
      <c r="F44" s="235">
        <f t="shared" si="3"/>
        <v>9.6052</v>
      </c>
      <c r="G44" s="235">
        <f t="shared" si="4"/>
        <v>5.5932000000000004</v>
      </c>
      <c r="H44" s="233">
        <f t="shared" si="0"/>
        <v>15.198399999999999</v>
      </c>
      <c r="I44" s="162" t="s">
        <v>30</v>
      </c>
      <c r="L44" s="151"/>
      <c r="M44" s="151"/>
      <c r="N44" s="125"/>
      <c r="O44" s="125"/>
      <c r="P44" s="125"/>
      <c r="Q44" s="125"/>
    </row>
    <row r="45" spans="1:17" s="126" customFormat="1" ht="15.75" customHeight="1" x14ac:dyDescent="0.25">
      <c r="A45" s="72">
        <v>11</v>
      </c>
      <c r="B45" s="158"/>
      <c r="C45" s="159" t="s">
        <v>309</v>
      </c>
      <c r="D45" s="160">
        <v>16</v>
      </c>
      <c r="E45" s="160">
        <v>1936</v>
      </c>
      <c r="F45" s="235">
        <f t="shared" si="3"/>
        <v>9.6052</v>
      </c>
      <c r="G45" s="235">
        <f t="shared" si="4"/>
        <v>5.5932000000000004</v>
      </c>
      <c r="H45" s="233">
        <f t="shared" si="0"/>
        <v>15.198399999999999</v>
      </c>
      <c r="I45" s="162" t="s">
        <v>30</v>
      </c>
      <c r="L45" s="151"/>
      <c r="M45" s="151"/>
      <c r="N45" s="125"/>
      <c r="O45" s="125"/>
      <c r="P45" s="125"/>
      <c r="Q45" s="125"/>
    </row>
    <row r="46" spans="1:17" s="126" customFormat="1" ht="15.75" customHeight="1" x14ac:dyDescent="0.25">
      <c r="A46" s="72">
        <v>12</v>
      </c>
      <c r="B46" s="165"/>
      <c r="C46" s="159" t="s">
        <v>84</v>
      </c>
      <c r="D46" s="160">
        <v>11</v>
      </c>
      <c r="E46" s="160">
        <v>1948</v>
      </c>
      <c r="F46" s="235">
        <f>8.14*1.18-0.01</f>
        <v>9.5952000000000002</v>
      </c>
      <c r="G46" s="235">
        <v>0</v>
      </c>
      <c r="H46" s="233">
        <f t="shared" si="0"/>
        <v>9.5952000000000002</v>
      </c>
      <c r="I46" s="162" t="s">
        <v>30</v>
      </c>
      <c r="L46" s="151"/>
      <c r="M46" s="151"/>
      <c r="N46" s="125"/>
      <c r="O46" s="125"/>
      <c r="P46" s="125"/>
      <c r="Q46" s="125"/>
    </row>
    <row r="47" spans="1:17" s="126" customFormat="1" ht="15.75" customHeight="1" x14ac:dyDescent="0.25">
      <c r="A47" s="72">
        <v>13</v>
      </c>
      <c r="B47" s="165"/>
      <c r="C47" s="159" t="s">
        <v>84</v>
      </c>
      <c r="D47" s="160" t="s">
        <v>313</v>
      </c>
      <c r="E47" s="160">
        <v>1974</v>
      </c>
      <c r="F47" s="235">
        <f>8.14*1.18-0.01</f>
        <v>9.5952000000000002</v>
      </c>
      <c r="G47" s="235">
        <v>0</v>
      </c>
      <c r="H47" s="233">
        <f t="shared" si="0"/>
        <v>9.5952000000000002</v>
      </c>
      <c r="I47" s="162" t="s">
        <v>30</v>
      </c>
      <c r="L47" s="151"/>
      <c r="M47" s="151"/>
      <c r="N47" s="125"/>
      <c r="O47" s="125"/>
      <c r="P47" s="125"/>
      <c r="Q47" s="125"/>
    </row>
    <row r="48" spans="1:17" s="126" customFormat="1" ht="15.75" customHeight="1" x14ac:dyDescent="0.25">
      <c r="A48" s="72">
        <v>14</v>
      </c>
      <c r="B48" s="165"/>
      <c r="C48" s="159" t="s">
        <v>84</v>
      </c>
      <c r="D48" s="160">
        <v>19</v>
      </c>
      <c r="E48" s="160">
        <v>1952</v>
      </c>
      <c r="F48" s="235">
        <f>8.14*1.18-0.01</f>
        <v>9.5952000000000002</v>
      </c>
      <c r="G48" s="235">
        <v>0</v>
      </c>
      <c r="H48" s="233">
        <f t="shared" si="0"/>
        <v>9.5952000000000002</v>
      </c>
      <c r="I48" s="162" t="s">
        <v>30</v>
      </c>
      <c r="L48" s="151"/>
      <c r="M48" s="151"/>
      <c r="N48" s="125"/>
      <c r="O48" s="125"/>
      <c r="P48" s="125"/>
      <c r="Q48" s="125"/>
    </row>
    <row r="49" spans="1:17" s="126" customFormat="1" ht="15.75" customHeight="1" x14ac:dyDescent="0.25">
      <c r="A49" s="72">
        <v>15</v>
      </c>
      <c r="B49" s="165"/>
      <c r="C49" s="159" t="s">
        <v>84</v>
      </c>
      <c r="D49" s="160">
        <v>21</v>
      </c>
      <c r="E49" s="160">
        <v>1952</v>
      </c>
      <c r="F49" s="235">
        <f t="shared" si="3"/>
        <v>9.6052</v>
      </c>
      <c r="G49" s="235">
        <f t="shared" si="4"/>
        <v>5.5932000000000004</v>
      </c>
      <c r="H49" s="233">
        <f t="shared" si="0"/>
        <v>15.198399999999999</v>
      </c>
      <c r="I49" s="162" t="s">
        <v>30</v>
      </c>
      <c r="L49" s="151"/>
      <c r="M49" s="151"/>
      <c r="N49" s="125"/>
      <c r="O49" s="125"/>
      <c r="P49" s="125"/>
      <c r="Q49" s="125"/>
    </row>
    <row r="50" spans="1:17" s="150" customFormat="1" ht="15.75" customHeight="1" x14ac:dyDescent="0.25">
      <c r="A50" s="72">
        <v>16</v>
      </c>
      <c r="B50" s="165"/>
      <c r="C50" s="159" t="s">
        <v>84</v>
      </c>
      <c r="D50" s="160">
        <v>23</v>
      </c>
      <c r="E50" s="177">
        <v>1990</v>
      </c>
      <c r="F50" s="235">
        <f t="shared" si="3"/>
        <v>9.6052</v>
      </c>
      <c r="G50" s="235">
        <f t="shared" si="4"/>
        <v>5.5932000000000004</v>
      </c>
      <c r="H50" s="233">
        <f t="shared" si="0"/>
        <v>15.198399999999999</v>
      </c>
      <c r="I50" s="162" t="s">
        <v>30</v>
      </c>
      <c r="L50" s="151"/>
      <c r="M50" s="151"/>
      <c r="N50" s="151"/>
      <c r="O50" s="151"/>
      <c r="P50" s="151"/>
      <c r="Q50" s="151"/>
    </row>
    <row r="51" spans="1:17" s="126" customFormat="1" ht="15.75" customHeight="1" x14ac:dyDescent="0.25">
      <c r="A51" s="72">
        <v>17</v>
      </c>
      <c r="B51" s="158"/>
      <c r="C51" s="159" t="s">
        <v>19</v>
      </c>
      <c r="D51" s="160">
        <v>6</v>
      </c>
      <c r="E51" s="170">
        <v>1961</v>
      </c>
      <c r="F51" s="235">
        <f t="shared" si="3"/>
        <v>9.6052</v>
      </c>
      <c r="G51" s="235">
        <f t="shared" si="4"/>
        <v>5.5932000000000004</v>
      </c>
      <c r="H51" s="233">
        <f t="shared" si="0"/>
        <v>15.198399999999999</v>
      </c>
      <c r="I51" s="162" t="s">
        <v>30</v>
      </c>
      <c r="L51" s="151"/>
      <c r="M51" s="151"/>
      <c r="N51" s="125"/>
      <c r="O51" s="125"/>
      <c r="P51" s="125"/>
      <c r="Q51" s="125"/>
    </row>
    <row r="52" spans="1:17" s="126" customFormat="1" ht="15.75" customHeight="1" x14ac:dyDescent="0.25">
      <c r="A52" s="72">
        <v>18</v>
      </c>
      <c r="B52" s="165"/>
      <c r="C52" s="166" t="s">
        <v>19</v>
      </c>
      <c r="D52" s="160">
        <v>18</v>
      </c>
      <c r="E52" s="160">
        <v>1937</v>
      </c>
      <c r="F52" s="235">
        <f>8.14*1.18-0.01</f>
        <v>9.5952000000000002</v>
      </c>
      <c r="G52" s="235">
        <v>0</v>
      </c>
      <c r="H52" s="233">
        <f t="shared" si="0"/>
        <v>9.5952000000000002</v>
      </c>
      <c r="I52" s="162" t="s">
        <v>30</v>
      </c>
      <c r="L52" s="151"/>
      <c r="M52" s="151"/>
      <c r="N52" s="125"/>
      <c r="O52" s="125"/>
      <c r="P52" s="125"/>
      <c r="Q52" s="125"/>
    </row>
    <row r="53" spans="1:17" s="126" customFormat="1" ht="15.75" customHeight="1" x14ac:dyDescent="0.25">
      <c r="A53" s="72">
        <v>19</v>
      </c>
      <c r="B53" s="165"/>
      <c r="C53" s="159" t="s">
        <v>19</v>
      </c>
      <c r="D53" s="160">
        <v>19</v>
      </c>
      <c r="E53" s="160">
        <v>1938</v>
      </c>
      <c r="F53" s="235">
        <f>8.14*1.18-0.01</f>
        <v>9.5952000000000002</v>
      </c>
      <c r="G53" s="235">
        <v>0</v>
      </c>
      <c r="H53" s="233">
        <f t="shared" si="0"/>
        <v>9.5952000000000002</v>
      </c>
      <c r="I53" s="162" t="s">
        <v>30</v>
      </c>
      <c r="L53" s="151"/>
      <c r="M53" s="151"/>
      <c r="N53" s="125"/>
      <c r="O53" s="125"/>
      <c r="P53" s="125"/>
      <c r="Q53" s="125"/>
    </row>
    <row r="54" spans="1:17" s="126" customFormat="1" ht="15.75" customHeight="1" x14ac:dyDescent="0.25">
      <c r="A54" s="72">
        <v>20</v>
      </c>
      <c r="B54" s="165"/>
      <c r="C54" s="159" t="s">
        <v>19</v>
      </c>
      <c r="D54" s="160">
        <v>21</v>
      </c>
      <c r="E54" s="160">
        <v>1939</v>
      </c>
      <c r="F54" s="235">
        <f t="shared" si="3"/>
        <v>9.6052</v>
      </c>
      <c r="G54" s="235">
        <f t="shared" si="4"/>
        <v>5.5932000000000004</v>
      </c>
      <c r="H54" s="233">
        <f t="shared" si="0"/>
        <v>15.198399999999999</v>
      </c>
      <c r="I54" s="162" t="s">
        <v>30</v>
      </c>
      <c r="L54" s="151"/>
      <c r="M54" s="151"/>
      <c r="N54" s="125"/>
      <c r="O54" s="125"/>
      <c r="P54" s="125"/>
      <c r="Q54" s="125"/>
    </row>
    <row r="55" spans="1:17" s="126" customFormat="1" ht="15.75" customHeight="1" x14ac:dyDescent="0.25">
      <c r="A55" s="72">
        <v>21</v>
      </c>
      <c r="B55" s="165"/>
      <c r="C55" s="166" t="s">
        <v>19</v>
      </c>
      <c r="D55" s="160">
        <v>22</v>
      </c>
      <c r="E55" s="160">
        <v>1939</v>
      </c>
      <c r="F55" s="235">
        <f t="shared" si="3"/>
        <v>9.6052</v>
      </c>
      <c r="G55" s="235">
        <f t="shared" si="4"/>
        <v>5.5932000000000004</v>
      </c>
      <c r="H55" s="233">
        <f t="shared" si="0"/>
        <v>15.198399999999999</v>
      </c>
      <c r="I55" s="162" t="s">
        <v>30</v>
      </c>
      <c r="L55" s="151"/>
      <c r="M55" s="151"/>
      <c r="N55" s="125"/>
      <c r="O55" s="125"/>
      <c r="P55" s="125"/>
      <c r="Q55" s="125"/>
    </row>
    <row r="56" spans="1:17" s="126" customFormat="1" ht="15.75" customHeight="1" x14ac:dyDescent="0.25">
      <c r="A56" s="72">
        <v>22</v>
      </c>
      <c r="B56" s="165"/>
      <c r="C56" s="159" t="s">
        <v>19</v>
      </c>
      <c r="D56" s="160">
        <v>23</v>
      </c>
      <c r="E56" s="160">
        <v>1935</v>
      </c>
      <c r="F56" s="235">
        <f>8.14*1.18-0.01</f>
        <v>9.5952000000000002</v>
      </c>
      <c r="G56" s="235">
        <v>0</v>
      </c>
      <c r="H56" s="233">
        <f t="shared" si="0"/>
        <v>9.5952000000000002</v>
      </c>
      <c r="I56" s="162" t="s">
        <v>30</v>
      </c>
      <c r="L56" s="151"/>
      <c r="M56" s="151"/>
      <c r="N56" s="125"/>
      <c r="O56" s="125"/>
      <c r="P56" s="125"/>
      <c r="Q56" s="125"/>
    </row>
    <row r="57" spans="1:17" s="126" customFormat="1" ht="15.75" customHeight="1" x14ac:dyDescent="0.25">
      <c r="A57" s="72">
        <v>23</v>
      </c>
      <c r="B57" s="165"/>
      <c r="C57" s="159" t="s">
        <v>314</v>
      </c>
      <c r="D57" s="160">
        <v>4</v>
      </c>
      <c r="E57" s="160">
        <v>1952</v>
      </c>
      <c r="F57" s="235">
        <f t="shared" ref="F57:F58" si="5">8.14*1.18-0.01</f>
        <v>9.5952000000000002</v>
      </c>
      <c r="G57" s="235">
        <v>0</v>
      </c>
      <c r="H57" s="233">
        <f t="shared" si="0"/>
        <v>9.5952000000000002</v>
      </c>
      <c r="I57" s="162" t="s">
        <v>30</v>
      </c>
      <c r="L57" s="151"/>
      <c r="M57" s="151"/>
      <c r="N57" s="125"/>
      <c r="O57" s="125"/>
      <c r="P57" s="125"/>
      <c r="Q57" s="125"/>
    </row>
    <row r="58" spans="1:17" s="126" customFormat="1" ht="15.75" customHeight="1" x14ac:dyDescent="0.25">
      <c r="A58" s="72">
        <v>24</v>
      </c>
      <c r="B58" s="165"/>
      <c r="C58" s="166" t="s">
        <v>270</v>
      </c>
      <c r="D58" s="160">
        <v>10</v>
      </c>
      <c r="E58" s="160">
        <v>1936</v>
      </c>
      <c r="F58" s="235">
        <f t="shared" si="5"/>
        <v>9.5952000000000002</v>
      </c>
      <c r="G58" s="235">
        <v>0</v>
      </c>
      <c r="H58" s="233">
        <f t="shared" si="0"/>
        <v>9.5952000000000002</v>
      </c>
      <c r="I58" s="162" t="s">
        <v>30</v>
      </c>
      <c r="L58" s="151"/>
      <c r="M58" s="151"/>
      <c r="N58" s="125"/>
      <c r="O58" s="125"/>
      <c r="P58" s="125"/>
      <c r="Q58" s="125"/>
    </row>
    <row r="59" spans="1:17" s="150" customFormat="1" ht="15.75" customHeight="1" x14ac:dyDescent="0.25">
      <c r="A59" s="72">
        <v>25</v>
      </c>
      <c r="B59" s="165"/>
      <c r="C59" s="166" t="s">
        <v>270</v>
      </c>
      <c r="D59" s="160">
        <v>23</v>
      </c>
      <c r="E59" s="170">
        <v>1975</v>
      </c>
      <c r="F59" s="235">
        <f t="shared" si="3"/>
        <v>9.6052</v>
      </c>
      <c r="G59" s="235">
        <f t="shared" si="4"/>
        <v>5.5932000000000004</v>
      </c>
      <c r="H59" s="233">
        <f t="shared" si="0"/>
        <v>15.198399999999999</v>
      </c>
      <c r="I59" s="162" t="s">
        <v>30</v>
      </c>
      <c r="L59" s="151"/>
      <c r="M59" s="151"/>
      <c r="N59" s="151"/>
      <c r="O59" s="151"/>
      <c r="P59" s="151"/>
      <c r="Q59" s="151"/>
    </row>
    <row r="60" spans="1:17" s="126" customFormat="1" ht="15.75" customHeight="1" x14ac:dyDescent="0.25">
      <c r="A60" s="72">
        <v>26</v>
      </c>
      <c r="B60" s="165"/>
      <c r="C60" s="168" t="s">
        <v>35</v>
      </c>
      <c r="D60" s="169">
        <v>38</v>
      </c>
      <c r="E60" s="178">
        <v>1973</v>
      </c>
      <c r="F60" s="235">
        <f t="shared" si="3"/>
        <v>9.6052</v>
      </c>
      <c r="G60" s="235">
        <f t="shared" si="4"/>
        <v>5.5932000000000004</v>
      </c>
      <c r="H60" s="233">
        <f t="shared" si="0"/>
        <v>15.198399999999999</v>
      </c>
      <c r="I60" s="162" t="s">
        <v>30</v>
      </c>
      <c r="L60" s="151"/>
      <c r="M60" s="151"/>
      <c r="N60" s="125"/>
      <c r="O60" s="125"/>
      <c r="P60" s="125"/>
      <c r="Q60" s="125"/>
    </row>
    <row r="61" spans="1:17" s="126" customFormat="1" ht="15.75" customHeight="1" x14ac:dyDescent="0.25">
      <c r="A61" s="72">
        <v>27</v>
      </c>
      <c r="B61" s="165"/>
      <c r="C61" s="168" t="s">
        <v>35</v>
      </c>
      <c r="D61" s="169" t="s">
        <v>227</v>
      </c>
      <c r="E61" s="169">
        <v>1960</v>
      </c>
      <c r="F61" s="235">
        <f t="shared" si="3"/>
        <v>9.6052</v>
      </c>
      <c r="G61" s="235">
        <v>0</v>
      </c>
      <c r="H61" s="233">
        <f t="shared" si="0"/>
        <v>9.6052</v>
      </c>
      <c r="I61" s="162" t="s">
        <v>30</v>
      </c>
      <c r="L61" s="151"/>
      <c r="M61" s="151"/>
      <c r="N61" s="125"/>
      <c r="O61" s="125"/>
      <c r="P61" s="125"/>
      <c r="Q61" s="125"/>
    </row>
    <row r="62" spans="1:17" s="126" customFormat="1" ht="15.75" customHeight="1" x14ac:dyDescent="0.25">
      <c r="A62" s="72">
        <v>28</v>
      </c>
      <c r="B62" s="165"/>
      <c r="C62" s="168" t="s">
        <v>35</v>
      </c>
      <c r="D62" s="169" t="s">
        <v>315</v>
      </c>
      <c r="E62" s="169">
        <v>1960</v>
      </c>
      <c r="F62" s="235">
        <f t="shared" si="3"/>
        <v>9.6052</v>
      </c>
      <c r="G62" s="235">
        <f t="shared" si="4"/>
        <v>5.5932000000000004</v>
      </c>
      <c r="H62" s="233">
        <f t="shared" si="0"/>
        <v>15.198399999999999</v>
      </c>
      <c r="I62" s="162" t="s">
        <v>30</v>
      </c>
      <c r="L62" s="151"/>
      <c r="M62" s="151"/>
      <c r="N62" s="125"/>
      <c r="O62" s="125"/>
      <c r="P62" s="125"/>
      <c r="Q62" s="125"/>
    </row>
    <row r="63" spans="1:17" s="126" customFormat="1" ht="15.75" customHeight="1" x14ac:dyDescent="0.25">
      <c r="A63" s="72">
        <v>29</v>
      </c>
      <c r="B63" s="165"/>
      <c r="C63" s="168" t="s">
        <v>35</v>
      </c>
      <c r="D63" s="169" t="s">
        <v>104</v>
      </c>
      <c r="E63" s="169">
        <v>1960</v>
      </c>
      <c r="F63" s="235">
        <f t="shared" si="3"/>
        <v>9.6052</v>
      </c>
      <c r="G63" s="235">
        <f t="shared" si="4"/>
        <v>5.5932000000000004</v>
      </c>
      <c r="H63" s="233">
        <f t="shared" si="0"/>
        <v>15.198399999999999</v>
      </c>
      <c r="I63" s="162" t="s">
        <v>30</v>
      </c>
      <c r="L63" s="151"/>
      <c r="M63" s="151"/>
      <c r="N63" s="125"/>
      <c r="O63" s="125"/>
      <c r="P63" s="125"/>
      <c r="Q63" s="125"/>
    </row>
    <row r="64" spans="1:17" s="126" customFormat="1" ht="15.75" customHeight="1" x14ac:dyDescent="0.25">
      <c r="A64" s="72">
        <v>30</v>
      </c>
      <c r="B64" s="165"/>
      <c r="C64" s="166" t="s">
        <v>117</v>
      </c>
      <c r="D64" s="160">
        <v>15</v>
      </c>
      <c r="E64" s="167">
        <v>1975</v>
      </c>
      <c r="F64" s="235">
        <f>8.14*1.18-0.01</f>
        <v>9.5952000000000002</v>
      </c>
      <c r="G64" s="235">
        <v>0</v>
      </c>
      <c r="H64" s="233">
        <f t="shared" si="0"/>
        <v>9.5952000000000002</v>
      </c>
      <c r="I64" s="162" t="s">
        <v>30</v>
      </c>
      <c r="L64" s="151"/>
      <c r="M64" s="151"/>
      <c r="N64" s="125"/>
      <c r="O64" s="125"/>
      <c r="P64" s="125"/>
      <c r="Q64" s="125"/>
    </row>
    <row r="65" spans="1:17" s="126" customFormat="1" ht="15.75" customHeight="1" x14ac:dyDescent="0.25">
      <c r="A65" s="72">
        <v>31</v>
      </c>
      <c r="B65" s="165"/>
      <c r="C65" s="168" t="s">
        <v>117</v>
      </c>
      <c r="D65" s="169">
        <v>31</v>
      </c>
      <c r="E65" s="179">
        <v>1982</v>
      </c>
      <c r="F65" s="235">
        <f t="shared" si="3"/>
        <v>9.6052</v>
      </c>
      <c r="G65" s="235">
        <f t="shared" si="4"/>
        <v>5.5932000000000004</v>
      </c>
      <c r="H65" s="233">
        <f t="shared" si="0"/>
        <v>15.198399999999999</v>
      </c>
      <c r="I65" s="162" t="s">
        <v>30</v>
      </c>
      <c r="L65" s="151"/>
      <c r="M65" s="151"/>
      <c r="N65" s="125"/>
      <c r="O65" s="125"/>
      <c r="P65" s="125"/>
      <c r="Q65" s="125"/>
    </row>
    <row r="66" spans="1:17" s="126" customFormat="1" ht="15.75" customHeight="1" x14ac:dyDescent="0.25">
      <c r="A66" s="72">
        <v>32</v>
      </c>
      <c r="B66" s="158"/>
      <c r="C66" s="159" t="s">
        <v>176</v>
      </c>
      <c r="D66" s="160">
        <v>8</v>
      </c>
      <c r="E66" s="163">
        <v>1973</v>
      </c>
      <c r="F66" s="235">
        <f>8.14*1.18-0.01</f>
        <v>9.5952000000000002</v>
      </c>
      <c r="G66" s="235">
        <v>0</v>
      </c>
      <c r="H66" s="233">
        <f t="shared" si="0"/>
        <v>9.5952000000000002</v>
      </c>
      <c r="I66" s="162" t="s">
        <v>30</v>
      </c>
      <c r="L66" s="151"/>
      <c r="M66" s="151"/>
      <c r="N66" s="125"/>
      <c r="O66" s="125"/>
      <c r="P66" s="125"/>
      <c r="Q66" s="125"/>
    </row>
    <row r="67" spans="1:17" s="126" customFormat="1" ht="15.75" customHeight="1" x14ac:dyDescent="0.25">
      <c r="A67" s="72">
        <v>33</v>
      </c>
      <c r="B67" s="165"/>
      <c r="C67" s="166" t="s">
        <v>265</v>
      </c>
      <c r="D67" s="160">
        <v>5</v>
      </c>
      <c r="E67" s="180">
        <v>1988</v>
      </c>
      <c r="F67" s="235">
        <f t="shared" si="3"/>
        <v>9.6052</v>
      </c>
      <c r="G67" s="235">
        <f t="shared" si="4"/>
        <v>5.5932000000000004</v>
      </c>
      <c r="H67" s="233">
        <f t="shared" si="0"/>
        <v>15.198399999999999</v>
      </c>
      <c r="I67" s="162" t="s">
        <v>30</v>
      </c>
      <c r="L67" s="151"/>
      <c r="M67" s="151"/>
      <c r="N67" s="125"/>
      <c r="O67" s="125"/>
      <c r="P67" s="125"/>
      <c r="Q67" s="125"/>
    </row>
    <row r="68" spans="1:17" s="126" customFormat="1" ht="15.75" customHeight="1" x14ac:dyDescent="0.25">
      <c r="A68" s="72">
        <v>34</v>
      </c>
      <c r="B68" s="165"/>
      <c r="C68" s="166" t="s">
        <v>265</v>
      </c>
      <c r="D68" s="160">
        <v>9</v>
      </c>
      <c r="E68" s="170">
        <v>1973</v>
      </c>
      <c r="F68" s="235">
        <f>8.14*1.18-0.01</f>
        <v>9.5952000000000002</v>
      </c>
      <c r="G68" s="235">
        <v>0</v>
      </c>
      <c r="H68" s="233">
        <f t="shared" si="0"/>
        <v>9.5952000000000002</v>
      </c>
      <c r="I68" s="162" t="s">
        <v>30</v>
      </c>
      <c r="L68" s="151"/>
      <c r="M68" s="151"/>
      <c r="N68" s="125"/>
      <c r="O68" s="125"/>
      <c r="P68" s="125"/>
      <c r="Q68" s="125"/>
    </row>
    <row r="69" spans="1:17" s="126" customFormat="1" ht="15.75" customHeight="1" x14ac:dyDescent="0.25">
      <c r="A69" s="72">
        <v>35</v>
      </c>
      <c r="B69" s="165"/>
      <c r="C69" s="166" t="s">
        <v>265</v>
      </c>
      <c r="D69" s="160">
        <v>14</v>
      </c>
      <c r="E69" s="160">
        <v>1937</v>
      </c>
      <c r="F69" s="235">
        <f t="shared" si="3"/>
        <v>9.6052</v>
      </c>
      <c r="G69" s="235">
        <f t="shared" si="4"/>
        <v>5.5932000000000004</v>
      </c>
      <c r="H69" s="233">
        <f t="shared" si="0"/>
        <v>15.198399999999999</v>
      </c>
      <c r="I69" s="162" t="s">
        <v>30</v>
      </c>
      <c r="L69" s="151"/>
      <c r="M69" s="151"/>
      <c r="N69" s="125"/>
      <c r="O69" s="125"/>
      <c r="P69" s="125"/>
      <c r="Q69" s="125"/>
    </row>
    <row r="70" spans="1:17" s="126" customFormat="1" ht="15.75" customHeight="1" x14ac:dyDescent="0.25">
      <c r="A70" s="72">
        <v>36</v>
      </c>
      <c r="B70" s="165"/>
      <c r="C70" s="166" t="s">
        <v>265</v>
      </c>
      <c r="D70" s="160">
        <v>12</v>
      </c>
      <c r="E70" s="161">
        <v>1976</v>
      </c>
      <c r="F70" s="235">
        <f>8.14*1.18-0.01</f>
        <v>9.5952000000000002</v>
      </c>
      <c r="G70" s="235">
        <v>0</v>
      </c>
      <c r="H70" s="233">
        <f t="shared" si="0"/>
        <v>9.5952000000000002</v>
      </c>
      <c r="I70" s="162" t="s">
        <v>30</v>
      </c>
      <c r="L70" s="151"/>
      <c r="M70" s="151"/>
      <c r="N70" s="125"/>
      <c r="O70" s="125"/>
      <c r="P70" s="125"/>
      <c r="Q70" s="125"/>
    </row>
    <row r="71" spans="1:17" s="126" customFormat="1" ht="15.75" customHeight="1" x14ac:dyDescent="0.25">
      <c r="A71" s="310">
        <v>37</v>
      </c>
      <c r="B71" s="195"/>
      <c r="C71" s="315" t="s">
        <v>265</v>
      </c>
      <c r="D71" s="190">
        <v>7</v>
      </c>
      <c r="E71" s="316">
        <v>1989</v>
      </c>
      <c r="F71" s="193">
        <f t="shared" si="3"/>
        <v>9.6052</v>
      </c>
      <c r="G71" s="193">
        <f t="shared" si="4"/>
        <v>5.5932000000000004</v>
      </c>
      <c r="H71" s="317">
        <f t="shared" si="0"/>
        <v>15.198399999999999</v>
      </c>
      <c r="I71" s="318" t="s">
        <v>30</v>
      </c>
      <c r="L71" s="151"/>
      <c r="M71" s="151"/>
      <c r="N71" s="125"/>
      <c r="O71" s="125"/>
      <c r="P71" s="125"/>
      <c r="Q71" s="125"/>
    </row>
    <row r="72" spans="1:17" ht="15.75" customHeight="1" x14ac:dyDescent="0.25">
      <c r="A72" s="310">
        <v>38</v>
      </c>
      <c r="B72" s="319"/>
      <c r="C72" s="27" t="s">
        <v>38</v>
      </c>
      <c r="D72" s="25">
        <v>3</v>
      </c>
      <c r="E72" s="25">
        <v>1941</v>
      </c>
      <c r="F72" s="193">
        <f t="shared" si="3"/>
        <v>9.6052</v>
      </c>
      <c r="G72" s="193">
        <v>0</v>
      </c>
      <c r="H72" s="317">
        <f t="shared" si="0"/>
        <v>9.6052</v>
      </c>
      <c r="I72" s="248" t="str">
        <f>I73</f>
        <v>74-па от 06.02.2012г.</v>
      </c>
      <c r="L72" s="116"/>
      <c r="M72" s="116"/>
      <c r="N72" s="96"/>
      <c r="O72" s="96"/>
      <c r="P72" s="96"/>
      <c r="Q72" s="96"/>
    </row>
    <row r="73" spans="1:17" ht="15.75" customHeight="1" x14ac:dyDescent="0.25">
      <c r="A73" s="310">
        <v>39</v>
      </c>
      <c r="B73" s="195"/>
      <c r="C73" s="27" t="s">
        <v>84</v>
      </c>
      <c r="D73" s="25">
        <v>13</v>
      </c>
      <c r="E73" s="25">
        <v>1949</v>
      </c>
      <c r="F73" s="193">
        <f t="shared" si="3"/>
        <v>9.6052</v>
      </c>
      <c r="G73" s="193">
        <f>4.74*1.18-0.03</f>
        <v>5.5632000000000001</v>
      </c>
      <c r="H73" s="317">
        <f t="shared" si="0"/>
        <v>15.1684</v>
      </c>
      <c r="I73" s="248" t="s">
        <v>152</v>
      </c>
      <c r="J73" s="181"/>
      <c r="L73" s="116"/>
      <c r="M73" s="116"/>
      <c r="N73" s="96"/>
      <c r="O73" s="96"/>
      <c r="P73" s="96"/>
      <c r="Q73" s="96"/>
    </row>
    <row r="74" spans="1:17" ht="15.75" customHeight="1" x14ac:dyDescent="0.25">
      <c r="A74" s="310">
        <v>40</v>
      </c>
      <c r="B74" s="320"/>
      <c r="C74" s="309" t="s">
        <v>19</v>
      </c>
      <c r="D74" s="310">
        <v>13</v>
      </c>
      <c r="E74" s="310">
        <v>1938</v>
      </c>
      <c r="F74" s="193">
        <f t="shared" si="3"/>
        <v>9.6052</v>
      </c>
      <c r="G74" s="193">
        <v>0</v>
      </c>
      <c r="H74" s="317">
        <f t="shared" si="0"/>
        <v>9.6052</v>
      </c>
      <c r="I74" s="248" t="str">
        <f>I73</f>
        <v>74-па от 06.02.2012г.</v>
      </c>
      <c r="J74" s="181"/>
      <c r="L74" s="116"/>
      <c r="M74" s="116"/>
      <c r="N74" s="96"/>
      <c r="O74" s="96"/>
      <c r="P74" s="96"/>
      <c r="Q74" s="96"/>
    </row>
    <row r="75" spans="1:17" ht="15.75" customHeight="1" x14ac:dyDescent="0.25">
      <c r="A75" s="310">
        <v>41</v>
      </c>
      <c r="B75" s="195"/>
      <c r="C75" s="27" t="s">
        <v>314</v>
      </c>
      <c r="D75" s="25">
        <v>2</v>
      </c>
      <c r="E75" s="25">
        <v>1951</v>
      </c>
      <c r="F75" s="193">
        <f t="shared" si="3"/>
        <v>9.6052</v>
      </c>
      <c r="G75" s="193">
        <v>0</v>
      </c>
      <c r="H75" s="317">
        <f t="shared" si="0"/>
        <v>9.6052</v>
      </c>
      <c r="I75" s="248" t="str">
        <f>I73</f>
        <v>74-па от 06.02.2012г.</v>
      </c>
      <c r="J75" s="181"/>
      <c r="L75" s="116"/>
      <c r="M75" s="116"/>
      <c r="N75" s="96"/>
      <c r="O75" s="96"/>
      <c r="P75" s="96"/>
      <c r="Q75" s="96"/>
    </row>
    <row r="76" spans="1:17" ht="15.75" customHeight="1" x14ac:dyDescent="0.25">
      <c r="A76" s="310">
        <v>42</v>
      </c>
      <c r="B76" s="195"/>
      <c r="C76" s="27" t="s">
        <v>270</v>
      </c>
      <c r="D76" s="25">
        <v>5</v>
      </c>
      <c r="E76" s="25">
        <v>1936</v>
      </c>
      <c r="F76" s="193">
        <f t="shared" si="3"/>
        <v>9.6052</v>
      </c>
      <c r="G76" s="193">
        <v>0</v>
      </c>
      <c r="H76" s="317">
        <f t="shared" si="0"/>
        <v>9.6052</v>
      </c>
      <c r="I76" s="248" t="s">
        <v>152</v>
      </c>
      <c r="J76" s="181"/>
      <c r="L76" s="116"/>
      <c r="M76" s="116"/>
      <c r="N76" s="96"/>
      <c r="O76" s="96"/>
      <c r="P76" s="96"/>
      <c r="Q76" s="96"/>
    </row>
    <row r="77" spans="1:17" ht="15.75" customHeight="1" x14ac:dyDescent="0.25">
      <c r="A77" s="310">
        <f>A76+1</f>
        <v>43</v>
      </c>
      <c r="B77" s="195"/>
      <c r="C77" s="309" t="s">
        <v>270</v>
      </c>
      <c r="D77" s="25">
        <v>8</v>
      </c>
      <c r="E77" s="25">
        <v>1936</v>
      </c>
      <c r="F77" s="193">
        <f t="shared" si="3"/>
        <v>9.6052</v>
      </c>
      <c r="G77" s="193">
        <f>4.74*1.18-0.03</f>
        <v>5.5632000000000001</v>
      </c>
      <c r="H77" s="317">
        <f t="shared" si="0"/>
        <v>15.1684</v>
      </c>
      <c r="I77" s="248" t="s">
        <v>152</v>
      </c>
      <c r="J77" s="181"/>
      <c r="L77" s="116"/>
      <c r="M77" s="116"/>
      <c r="N77" s="96"/>
      <c r="O77" s="96"/>
      <c r="P77" s="96"/>
      <c r="Q77" s="96"/>
    </row>
    <row r="78" spans="1:17" ht="15.75" customHeight="1" x14ac:dyDescent="0.25">
      <c r="A78" s="310">
        <v>44</v>
      </c>
      <c r="B78" s="308"/>
      <c r="C78" s="309" t="s">
        <v>270</v>
      </c>
      <c r="D78" s="310">
        <v>24</v>
      </c>
      <c r="E78" s="310">
        <v>1938</v>
      </c>
      <c r="F78" s="193">
        <f t="shared" si="3"/>
        <v>9.6052</v>
      </c>
      <c r="G78" s="193">
        <v>0</v>
      </c>
      <c r="H78" s="317">
        <f t="shared" si="0"/>
        <v>9.6052</v>
      </c>
      <c r="I78" s="248" t="s">
        <v>152</v>
      </c>
      <c r="J78" s="181"/>
      <c r="L78" s="116"/>
      <c r="M78" s="116"/>
      <c r="N78" s="96"/>
      <c r="O78" s="96"/>
      <c r="P78" s="96"/>
      <c r="Q78" s="96"/>
    </row>
    <row r="79" spans="1:17" ht="15.75" customHeight="1" x14ac:dyDescent="0.25">
      <c r="A79" s="310">
        <v>45</v>
      </c>
      <c r="B79" s="195"/>
      <c r="C79" s="27" t="s">
        <v>35</v>
      </c>
      <c r="D79" s="25">
        <v>30</v>
      </c>
      <c r="E79" s="25">
        <v>1970</v>
      </c>
      <c r="F79" s="193">
        <f t="shared" si="3"/>
        <v>9.6052</v>
      </c>
      <c r="G79" s="193">
        <v>0</v>
      </c>
      <c r="H79" s="317">
        <f t="shared" si="0"/>
        <v>9.6052</v>
      </c>
      <c r="I79" s="248" t="s">
        <v>152</v>
      </c>
      <c r="L79" s="116"/>
      <c r="M79" s="116"/>
      <c r="N79" s="96"/>
      <c r="O79" s="96"/>
      <c r="P79" s="96"/>
      <c r="Q79" s="96"/>
    </row>
    <row r="80" spans="1:17" ht="15.75" customHeight="1" x14ac:dyDescent="0.25">
      <c r="A80" s="310">
        <v>46</v>
      </c>
      <c r="B80" s="195"/>
      <c r="C80" s="27" t="s">
        <v>35</v>
      </c>
      <c r="D80" s="25" t="s">
        <v>263</v>
      </c>
      <c r="E80" s="25">
        <v>1961</v>
      </c>
      <c r="F80" s="193">
        <f t="shared" si="3"/>
        <v>9.6052</v>
      </c>
      <c r="G80" s="193">
        <f>4.74*1.18-0.03</f>
        <v>5.5632000000000001</v>
      </c>
      <c r="H80" s="317">
        <f t="shared" si="0"/>
        <v>15.1684</v>
      </c>
      <c r="I80" s="248" t="s">
        <v>152</v>
      </c>
      <c r="L80" s="116"/>
      <c r="M80" s="116"/>
      <c r="N80" s="96"/>
      <c r="O80" s="96"/>
      <c r="P80" s="96"/>
      <c r="Q80" s="96"/>
    </row>
    <row r="81" spans="1:17" ht="15.75" customHeight="1" x14ac:dyDescent="0.25">
      <c r="A81" s="310">
        <v>47</v>
      </c>
      <c r="B81" s="320"/>
      <c r="C81" s="27" t="s">
        <v>176</v>
      </c>
      <c r="D81" s="25">
        <v>10</v>
      </c>
      <c r="E81" s="25">
        <v>1936</v>
      </c>
      <c r="F81" s="193">
        <f t="shared" si="3"/>
        <v>9.6052</v>
      </c>
      <c r="G81" s="193">
        <v>0</v>
      </c>
      <c r="H81" s="317">
        <f t="shared" ref="H81" si="6">F81+G81</f>
        <v>9.6052</v>
      </c>
      <c r="I81" s="248" t="s">
        <v>152</v>
      </c>
      <c r="L81" s="116"/>
      <c r="M81" s="116"/>
      <c r="N81" s="96"/>
      <c r="O81" s="96"/>
      <c r="P81" s="96"/>
      <c r="Q81" s="96"/>
    </row>
    <row r="82" spans="1:17" ht="15.75" x14ac:dyDescent="0.25">
      <c r="A82" s="321" t="s">
        <v>316</v>
      </c>
      <c r="B82" s="322"/>
      <c r="C82" s="322"/>
      <c r="D82" s="322"/>
      <c r="E82" s="49">
        <f>A10+A30+A81+A33</f>
        <v>63</v>
      </c>
      <c r="F82" s="3"/>
      <c r="G82" s="3"/>
      <c r="H82" s="323"/>
      <c r="I82" s="324"/>
      <c r="L82" s="273"/>
      <c r="M82" s="273"/>
      <c r="N82" s="96"/>
      <c r="O82" s="96"/>
      <c r="P82" s="96"/>
      <c r="Q82" s="96"/>
    </row>
    <row r="83" spans="1:17" x14ac:dyDescent="0.25">
      <c r="A83" s="325" t="str">
        <f>'РЭУ № 1'!A65</f>
        <v>Исп. Ушакова Н. В.</v>
      </c>
      <c r="B83" s="324"/>
      <c r="C83" s="324"/>
      <c r="D83" s="326"/>
      <c r="E83" s="324"/>
      <c r="F83" s="324"/>
      <c r="G83" s="327"/>
      <c r="H83" s="328"/>
      <c r="I83" s="324"/>
      <c r="L83" s="96"/>
      <c r="M83" s="96"/>
      <c r="N83" s="96"/>
      <c r="O83" s="96"/>
      <c r="P83" s="96"/>
      <c r="Q83" s="96"/>
    </row>
    <row r="84" spans="1:17" x14ac:dyDescent="0.25">
      <c r="A84" s="324"/>
      <c r="B84" s="324"/>
      <c r="C84" s="329"/>
      <c r="D84" s="326"/>
      <c r="E84" s="324"/>
      <c r="F84" s="324"/>
      <c r="G84" s="330"/>
      <c r="H84" s="328"/>
      <c r="I84" s="324"/>
      <c r="L84" s="96"/>
      <c r="M84" s="96"/>
      <c r="N84" s="96"/>
      <c r="O84" s="96"/>
      <c r="P84" s="96"/>
      <c r="Q84" s="96"/>
    </row>
    <row r="85" spans="1:17" x14ac:dyDescent="0.25">
      <c r="D85" s="118"/>
      <c r="G85" s="182"/>
      <c r="L85" s="96"/>
      <c r="M85" s="96"/>
      <c r="N85" s="96"/>
      <c r="O85" s="96"/>
      <c r="P85" s="96"/>
      <c r="Q85" s="96"/>
    </row>
    <row r="86" spans="1:17" ht="20.25" x14ac:dyDescent="0.3">
      <c r="D86" s="118"/>
      <c r="K86" s="183"/>
      <c r="L86" s="96"/>
      <c r="M86" s="96"/>
      <c r="N86" s="96"/>
      <c r="O86" s="96"/>
      <c r="P86" s="96"/>
      <c r="Q86" s="96"/>
    </row>
    <row r="87" spans="1:17" x14ac:dyDescent="0.25">
      <c r="D87" s="118"/>
      <c r="L87" s="269"/>
      <c r="M87" s="269"/>
      <c r="N87" s="96"/>
      <c r="O87" s="96"/>
      <c r="P87" s="96"/>
      <c r="Q87" s="96"/>
    </row>
    <row r="88" spans="1:17" x14ac:dyDescent="0.25">
      <c r="L88" s="269"/>
      <c r="M88" s="269"/>
      <c r="N88" s="96"/>
      <c r="O88" s="96"/>
      <c r="P88" s="96"/>
      <c r="Q88" s="96"/>
    </row>
    <row r="89" spans="1:17" x14ac:dyDescent="0.25">
      <c r="C89" s="182"/>
      <c r="D89" s="184"/>
      <c r="F89" s="231"/>
      <c r="L89" s="273"/>
      <c r="M89" s="273"/>
      <c r="N89" s="96"/>
      <c r="O89" s="96"/>
      <c r="P89" s="96"/>
      <c r="Q89" s="96"/>
    </row>
    <row r="90" spans="1:17" x14ac:dyDescent="0.25">
      <c r="C90" s="182"/>
      <c r="D90" s="184"/>
      <c r="L90" s="269"/>
      <c r="M90" s="273"/>
      <c r="N90" s="96"/>
      <c r="O90" s="96"/>
      <c r="P90" s="96"/>
      <c r="Q90" s="96"/>
    </row>
    <row r="91" spans="1:17" x14ac:dyDescent="0.25">
      <c r="L91" s="96"/>
      <c r="M91" s="96"/>
      <c r="N91" s="96"/>
      <c r="O91" s="96"/>
      <c r="P91" s="96"/>
      <c r="Q91" s="96"/>
    </row>
    <row r="92" spans="1:17" x14ac:dyDescent="0.25">
      <c r="L92" s="96"/>
      <c r="M92" s="96"/>
      <c r="N92" s="96"/>
      <c r="O92" s="96"/>
      <c r="P92" s="96"/>
      <c r="Q92" s="96"/>
    </row>
    <row r="93" spans="1:17" x14ac:dyDescent="0.25">
      <c r="L93" s="96"/>
      <c r="M93" s="96"/>
      <c r="N93" s="96"/>
      <c r="O93" s="96"/>
      <c r="P93" s="96"/>
      <c r="Q93" s="96"/>
    </row>
    <row r="94" spans="1:17" x14ac:dyDescent="0.25">
      <c r="L94" s="96"/>
      <c r="M94" s="96"/>
      <c r="N94" s="96"/>
      <c r="O94" s="96"/>
      <c r="P94" s="96"/>
      <c r="Q94" s="96"/>
    </row>
    <row r="95" spans="1:17" x14ac:dyDescent="0.25">
      <c r="H95" s="119"/>
      <c r="L95" s="96"/>
      <c r="M95" s="96"/>
      <c r="N95" s="96"/>
      <c r="O95" s="96"/>
      <c r="P95" s="96"/>
      <c r="Q95" s="96"/>
    </row>
    <row r="96" spans="1:17" x14ac:dyDescent="0.25">
      <c r="H96" s="119"/>
      <c r="L96" s="96"/>
      <c r="M96" s="96"/>
      <c r="N96" s="96"/>
      <c r="O96" s="96"/>
      <c r="P96" s="96"/>
      <c r="Q96" s="96"/>
    </row>
    <row r="97" spans="8:17" x14ac:dyDescent="0.25">
      <c r="L97" s="96"/>
      <c r="M97" s="96"/>
      <c r="N97" s="96"/>
      <c r="O97" s="96"/>
      <c r="P97" s="96"/>
      <c r="Q97" s="96"/>
    </row>
    <row r="98" spans="8:17" x14ac:dyDescent="0.25">
      <c r="H98" s="119"/>
      <c r="L98" s="96"/>
      <c r="M98" s="96"/>
      <c r="N98" s="96"/>
      <c r="O98" s="96"/>
      <c r="P98" s="96"/>
      <c r="Q98" s="96"/>
    </row>
    <row r="99" spans="8:17" x14ac:dyDescent="0.25">
      <c r="L99" s="96"/>
      <c r="M99" s="96"/>
      <c r="N99" s="96"/>
      <c r="O99" s="96"/>
      <c r="P99" s="96"/>
      <c r="Q99" s="96"/>
    </row>
    <row r="100" spans="8:17" x14ac:dyDescent="0.25">
      <c r="L100" s="96"/>
      <c r="M100" s="96"/>
      <c r="N100" s="96"/>
      <c r="O100" s="96"/>
      <c r="P100" s="96"/>
      <c r="Q100" s="96"/>
    </row>
    <row r="101" spans="8:17" x14ac:dyDescent="0.25">
      <c r="L101" s="96"/>
      <c r="M101" s="96"/>
      <c r="N101" s="96"/>
      <c r="O101" s="96"/>
      <c r="P101" s="96"/>
      <c r="Q101" s="96"/>
    </row>
    <row r="102" spans="8:17" x14ac:dyDescent="0.25">
      <c r="L102" s="96"/>
      <c r="M102" s="96"/>
      <c r="N102" s="96"/>
      <c r="O102" s="96"/>
      <c r="P102" s="96"/>
      <c r="Q102" s="96"/>
    </row>
    <row r="103" spans="8:17" x14ac:dyDescent="0.25">
      <c r="L103" s="96"/>
      <c r="M103" s="96"/>
      <c r="N103" s="96"/>
      <c r="O103" s="96"/>
      <c r="P103" s="96"/>
      <c r="Q103" s="96"/>
    </row>
    <row r="104" spans="8:17" x14ac:dyDescent="0.25">
      <c r="L104" s="96"/>
      <c r="M104" s="96"/>
      <c r="N104" s="96"/>
      <c r="O104" s="96"/>
      <c r="P104" s="96"/>
      <c r="Q104" s="96"/>
    </row>
    <row r="105" spans="8:17" x14ac:dyDescent="0.25">
      <c r="L105" s="96"/>
      <c r="M105" s="96"/>
      <c r="N105" s="96"/>
      <c r="O105" s="96"/>
      <c r="P105" s="96"/>
      <c r="Q105" s="96"/>
    </row>
  </sheetData>
  <mergeCells count="16">
    <mergeCell ref="L9:M9"/>
    <mergeCell ref="A34:G34"/>
    <mergeCell ref="A1:I1"/>
    <mergeCell ref="A2:I2"/>
    <mergeCell ref="A8:G8"/>
    <mergeCell ref="A9:G9"/>
    <mergeCell ref="A11:G11"/>
    <mergeCell ref="A12:G12"/>
    <mergeCell ref="A14:G14"/>
    <mergeCell ref="A16:G16"/>
    <mergeCell ref="A32:G32"/>
    <mergeCell ref="L82:M82"/>
    <mergeCell ref="L87:L88"/>
    <mergeCell ref="M87:M88"/>
    <mergeCell ref="L89:L90"/>
    <mergeCell ref="M89:M90"/>
  </mergeCells>
  <pageMargins left="0.7" right="0.2" top="0.52" bottom="0.27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5"/>
  <sheetViews>
    <sheetView view="pageBreakPreview" zoomScale="130" zoomScaleNormal="100" zoomScaleSheetLayoutView="130" workbookViewId="0">
      <selection activeCell="D17" sqref="D17"/>
    </sheetView>
  </sheetViews>
  <sheetFormatPr defaultRowHeight="15" x14ac:dyDescent="0.25"/>
  <cols>
    <col min="1" max="1" width="6" style="186" customWidth="1"/>
    <col min="2" max="2" width="10.140625" style="186" customWidth="1"/>
    <col min="3" max="3" width="13" style="186" customWidth="1"/>
    <col min="4" max="4" width="8.5703125" style="186" customWidth="1"/>
    <col min="5" max="5" width="9.28515625" style="186" customWidth="1"/>
    <col min="6" max="8" width="11.5703125" style="186" customWidth="1"/>
    <col min="9" max="9" width="20.42578125" style="186" customWidth="1"/>
    <col min="10" max="10" width="9.140625" style="186"/>
    <col min="11" max="11" width="12.140625" style="186" customWidth="1"/>
    <col min="12" max="12" width="13.28515625" style="186" customWidth="1"/>
    <col min="13" max="16384" width="9.140625" style="186"/>
  </cols>
  <sheetData>
    <row r="1" spans="1:14" ht="27" customHeight="1" x14ac:dyDescent="0.35">
      <c r="A1" s="263" t="str">
        <f>'РЭУ № 1'!A1:I1</f>
        <v>Тарифы по содержанию и ремонту (с НДС) до 31.12.2013г.</v>
      </c>
      <c r="B1" s="263"/>
      <c r="C1" s="263"/>
      <c r="D1" s="263"/>
      <c r="E1" s="263"/>
      <c r="F1" s="263"/>
      <c r="G1" s="263"/>
      <c r="H1" s="263"/>
      <c r="I1" s="263"/>
      <c r="J1" s="185"/>
      <c r="K1" s="185"/>
      <c r="L1" s="185"/>
      <c r="M1" s="185"/>
    </row>
    <row r="2" spans="1:14" ht="19.5" x14ac:dyDescent="0.35">
      <c r="A2" s="275" t="s">
        <v>324</v>
      </c>
      <c r="B2" s="275"/>
      <c r="C2" s="275"/>
      <c r="D2" s="275"/>
      <c r="E2" s="275"/>
      <c r="F2" s="275"/>
      <c r="G2" s="275"/>
      <c r="H2" s="275"/>
      <c r="I2" s="275"/>
      <c r="J2" s="187"/>
      <c r="K2" s="187"/>
      <c r="L2" s="187"/>
      <c r="M2" s="187"/>
    </row>
    <row r="3" spans="1:14" ht="15" customHeight="1" x14ac:dyDescent="0.25">
      <c r="I3" s="236" t="s">
        <v>322</v>
      </c>
    </row>
    <row r="4" spans="1:14" ht="25.5" x14ac:dyDescent="0.25">
      <c r="A4" s="242" t="s">
        <v>1</v>
      </c>
      <c r="B4" s="242" t="s">
        <v>2</v>
      </c>
      <c r="C4" s="243" t="s">
        <v>3</v>
      </c>
      <c r="D4" s="242" t="s">
        <v>4</v>
      </c>
      <c r="E4" s="242" t="s">
        <v>5</v>
      </c>
      <c r="F4" s="206" t="s">
        <v>6</v>
      </c>
      <c r="G4" s="206" t="s">
        <v>7</v>
      </c>
      <c r="H4" s="10" t="s">
        <v>310</v>
      </c>
      <c r="I4" s="244" t="s">
        <v>323</v>
      </c>
    </row>
    <row r="5" spans="1:14" ht="15" customHeight="1" x14ac:dyDescent="0.25">
      <c r="A5" s="190">
        <v>1</v>
      </c>
      <c r="B5" s="188"/>
      <c r="C5" s="191" t="s">
        <v>186</v>
      </c>
      <c r="D5" s="192">
        <v>12</v>
      </c>
      <c r="E5" s="192">
        <v>1967</v>
      </c>
      <c r="F5" s="193">
        <v>81.66</v>
      </c>
      <c r="G5" s="193">
        <v>7.36</v>
      </c>
      <c r="H5" s="240">
        <f>F5+G5</f>
        <v>89.02</v>
      </c>
      <c r="I5" s="248" t="s">
        <v>326</v>
      </c>
      <c r="J5" s="189"/>
      <c r="K5" s="194"/>
      <c r="L5" s="194"/>
      <c r="M5" s="189"/>
      <c r="N5" s="189"/>
    </row>
    <row r="6" spans="1:14" x14ac:dyDescent="0.25">
      <c r="A6" s="190">
        <v>2</v>
      </c>
      <c r="B6" s="195" t="s">
        <v>317</v>
      </c>
      <c r="C6" s="191" t="s">
        <v>117</v>
      </c>
      <c r="D6" s="190">
        <v>20</v>
      </c>
      <c r="E6" s="190">
        <v>1965</v>
      </c>
      <c r="F6" s="193">
        <v>79.943206307683965</v>
      </c>
      <c r="G6" s="193">
        <v>5.76</v>
      </c>
      <c r="H6" s="240">
        <f t="shared" ref="H6:H7" si="0">F6+G6</f>
        <v>85.703206307683971</v>
      </c>
      <c r="I6" s="248" t="s">
        <v>326</v>
      </c>
      <c r="J6" s="189"/>
      <c r="K6" s="194"/>
      <c r="L6" s="194"/>
      <c r="M6" s="189"/>
      <c r="N6" s="189"/>
    </row>
    <row r="7" spans="1:14" x14ac:dyDescent="0.25">
      <c r="A7" s="190">
        <v>3</v>
      </c>
      <c r="B7" s="195" t="s">
        <v>318</v>
      </c>
      <c r="C7" s="191" t="s">
        <v>117</v>
      </c>
      <c r="D7" s="190">
        <v>22</v>
      </c>
      <c r="E7" s="190">
        <v>1964</v>
      </c>
      <c r="F7" s="193">
        <v>77.47</v>
      </c>
      <c r="G7" s="193">
        <v>6.5</v>
      </c>
      <c r="H7" s="240">
        <f t="shared" si="0"/>
        <v>83.97</v>
      </c>
      <c r="I7" s="248" t="s">
        <v>326</v>
      </c>
      <c r="J7" s="189"/>
      <c r="K7" s="194"/>
      <c r="L7" s="194"/>
      <c r="M7" s="189"/>
      <c r="N7" s="189"/>
    </row>
    <row r="8" spans="1:14" ht="15" customHeight="1" x14ac:dyDescent="0.25">
      <c r="A8" s="247">
        <v>4</v>
      </c>
      <c r="B8" s="200"/>
      <c r="C8" s="201" t="s">
        <v>186</v>
      </c>
      <c r="D8" s="202">
        <v>10</v>
      </c>
      <c r="E8" s="203"/>
      <c r="F8" s="204">
        <f>71.98-G8</f>
        <v>65.800000000000011</v>
      </c>
      <c r="G8" s="205">
        <v>6.18</v>
      </c>
      <c r="H8" s="241">
        <f>F8+G8</f>
        <v>71.980000000000018</v>
      </c>
      <c r="I8" s="248" t="s">
        <v>325</v>
      </c>
      <c r="J8" s="189"/>
      <c r="K8" s="279"/>
      <c r="L8" s="279"/>
      <c r="M8" s="189"/>
      <c r="N8" s="189"/>
    </row>
    <row r="9" spans="1:14" x14ac:dyDescent="0.25">
      <c r="A9" s="280" t="s">
        <v>319</v>
      </c>
      <c r="B9" s="281"/>
      <c r="C9" s="282"/>
      <c r="D9" s="196">
        <v>4</v>
      </c>
      <c r="E9" s="237"/>
      <c r="F9" s="238"/>
      <c r="G9" s="238"/>
      <c r="H9" s="239"/>
      <c r="I9" s="189"/>
      <c r="J9" s="189"/>
      <c r="K9" s="279"/>
      <c r="L9" s="279"/>
      <c r="M9" s="189"/>
      <c r="N9" s="189"/>
    </row>
    <row r="10" spans="1:14" x14ac:dyDescent="0.25">
      <c r="J10" s="189"/>
      <c r="K10" s="194"/>
      <c r="L10" s="194"/>
      <c r="M10" s="189"/>
      <c r="N10" s="189"/>
    </row>
    <row r="11" spans="1:14" x14ac:dyDescent="0.25">
      <c r="A11" s="197" t="str">
        <f>'РЭУ № 1'!A65</f>
        <v>Исп. Ушакова Н. В.</v>
      </c>
      <c r="J11" s="189"/>
      <c r="K11" s="194"/>
      <c r="L11" s="194"/>
      <c r="M11" s="189"/>
      <c r="N11" s="189"/>
    </row>
    <row r="12" spans="1:14" x14ac:dyDescent="0.25">
      <c r="J12" s="189"/>
      <c r="K12" s="198"/>
      <c r="L12" s="198"/>
      <c r="M12" s="189"/>
      <c r="N12" s="189"/>
    </row>
    <row r="15" spans="1:14" x14ac:dyDescent="0.25">
      <c r="H15" s="199"/>
    </row>
  </sheetData>
  <mergeCells count="4">
    <mergeCell ref="K8:L9"/>
    <mergeCell ref="A9:C9"/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РЭУ № 1</vt:lpstr>
      <vt:lpstr>РЭУ №2</vt:lpstr>
      <vt:lpstr>РЭУ №3</vt:lpstr>
      <vt:lpstr>РЭУ №4</vt:lpstr>
      <vt:lpstr> ДЖФ</vt:lpstr>
      <vt:lpstr>общежития</vt:lpstr>
      <vt:lpstr>' ДЖФ'!Область_печати</vt:lpstr>
      <vt:lpstr>общежития!Область_печати</vt:lpstr>
      <vt:lpstr>'РЭУ № 1'!Область_печати</vt:lpstr>
      <vt:lpstr>'РЭУ №2'!Область_печати</vt:lpstr>
      <vt:lpstr>'РЭУ №3'!Область_печати</vt:lpstr>
      <vt:lpstr>'РЭУ №4'!Область_печати</vt:lpstr>
    </vt:vector>
  </TitlesOfParts>
  <Company>МУП Жилкомсервис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Kab-33-3</dc:creator>
  <cp:lastModifiedBy>Kab-33-3</cp:lastModifiedBy>
  <cp:lastPrinted>2013-09-09T11:01:21Z</cp:lastPrinted>
  <dcterms:created xsi:type="dcterms:W3CDTF">2013-09-05T11:56:27Z</dcterms:created>
  <dcterms:modified xsi:type="dcterms:W3CDTF">2014-12-22T13:12:27Z</dcterms:modified>
</cp:coreProperties>
</file>